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0490" windowHeight="7635" firstSheet="3" activeTab="5"/>
  </bookViews>
  <sheets>
    <sheet name="Income Statement" sheetId="1" r:id="rId1"/>
    <sheet name="Balance Sheet" sheetId="2" r:id="rId2"/>
    <sheet name="Expense Listing" sheetId="4" r:id="rId3"/>
    <sheet name=" Client Invoice Listing" sheetId="3" r:id="rId4"/>
    <sheet name="Bank Statement ( Chase-USD)" sheetId="6" r:id="rId5"/>
    <sheet name="Bank Statement (Payoneer-EUR)" sheetId="5" r:id="rId6"/>
  </sheets>
  <externalReferences>
    <externalReference r:id="rId7"/>
  </externalReferences>
  <definedNames>
    <definedName name="_xlnm._FilterDatabase" localSheetId="4" hidden="1">'Bank Statement ( Chase-USD)'!$A$9:$O$31</definedName>
    <definedName name="_xlnm.Print_Area" localSheetId="1">'Balance Sheet'!$A$1:$N$31</definedName>
    <definedName name="_xlnm.Print_Area" localSheetId="4">'Bank Statement ( Chase-USD)'!$A$1:$O$70</definedName>
    <definedName name="_xlnm.Print_Area" localSheetId="2">'Expense Listing'!$A$1:$R$80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9" i="4" l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P80" i="4"/>
  <c r="P79" i="4"/>
  <c r="N80" i="4"/>
  <c r="N79" i="4"/>
  <c r="P67" i="4"/>
  <c r="N67" i="4"/>
  <c r="L80" i="4"/>
  <c r="L79" i="4"/>
  <c r="N78" i="4"/>
  <c r="N77" i="4"/>
  <c r="N76" i="4"/>
  <c r="N75" i="4"/>
  <c r="P78" i="4"/>
  <c r="P77" i="4"/>
  <c r="P76" i="4"/>
  <c r="P75" i="4"/>
  <c r="N73" i="4"/>
  <c r="P73" i="4"/>
  <c r="N72" i="4"/>
  <c r="P72" i="4"/>
  <c r="N71" i="4"/>
  <c r="P71" i="4"/>
  <c r="N70" i="4"/>
  <c r="P70" i="4"/>
  <c r="N69" i="4"/>
  <c r="P69" i="4"/>
  <c r="L76" i="4"/>
  <c r="L77" i="4"/>
  <c r="L78" i="4"/>
  <c r="L75" i="4"/>
  <c r="L74" i="4"/>
  <c r="R74" i="4" s="1"/>
  <c r="L73" i="4"/>
  <c r="L72" i="4"/>
  <c r="L71" i="4"/>
  <c r="L70" i="4"/>
  <c r="L69" i="4"/>
  <c r="R69" i="4" s="1"/>
  <c r="R79" i="4" l="1"/>
  <c r="R80" i="4"/>
  <c r="R77" i="4"/>
  <c r="R71" i="4"/>
  <c r="R78" i="4"/>
  <c r="R76" i="4"/>
  <c r="R75" i="4"/>
  <c r="R73" i="4"/>
  <c r="R72" i="4"/>
  <c r="R70" i="4"/>
  <c r="G67" i="6"/>
  <c r="G68" i="6"/>
  <c r="G69" i="6"/>
  <c r="G70" i="6"/>
  <c r="G60" i="6"/>
  <c r="G61" i="6"/>
  <c r="G62" i="6"/>
  <c r="G63" i="6"/>
  <c r="G64" i="6"/>
  <c r="G65" i="6"/>
  <c r="G66" i="6"/>
  <c r="G59" i="6"/>
  <c r="P57" i="4"/>
  <c r="N57" i="4"/>
  <c r="M58" i="6"/>
  <c r="M57" i="6"/>
  <c r="M56" i="6"/>
  <c r="M55" i="6"/>
  <c r="M54" i="6"/>
  <c r="M53" i="6"/>
  <c r="M52" i="6"/>
  <c r="M51" i="6"/>
  <c r="M50" i="6"/>
  <c r="P68" i="4"/>
  <c r="N68" i="4"/>
  <c r="P66" i="4"/>
  <c r="N66" i="4"/>
  <c r="P65" i="4"/>
  <c r="N65" i="4"/>
  <c r="N64" i="4"/>
  <c r="P64" i="4"/>
  <c r="P63" i="4"/>
  <c r="N63" i="4"/>
  <c r="P62" i="4"/>
  <c r="N62" i="4"/>
  <c r="P61" i="4"/>
  <c r="N61" i="4"/>
  <c r="P60" i="4"/>
  <c r="N60" i="4"/>
  <c r="L61" i="4"/>
  <c r="L62" i="4"/>
  <c r="L63" i="4"/>
  <c r="L64" i="4"/>
  <c r="L65" i="4"/>
  <c r="L66" i="4"/>
  <c r="L67" i="4"/>
  <c r="R67" i="4" s="1"/>
  <c r="L68" i="4"/>
  <c r="L60" i="4"/>
  <c r="G50" i="6"/>
  <c r="G51" i="6"/>
  <c r="G52" i="6"/>
  <c r="G53" i="6"/>
  <c r="G54" i="6"/>
  <c r="G55" i="6"/>
  <c r="G56" i="6"/>
  <c r="G57" i="6"/>
  <c r="G58" i="6"/>
  <c r="M49" i="6"/>
  <c r="P56" i="4"/>
  <c r="N56" i="4"/>
  <c r="M48" i="6"/>
  <c r="P54" i="4"/>
  <c r="N54" i="4"/>
  <c r="M47" i="6"/>
  <c r="P51" i="4"/>
  <c r="N51" i="4"/>
  <c r="M46" i="6"/>
  <c r="P55" i="4"/>
  <c r="N55" i="4"/>
  <c r="M45" i="6"/>
  <c r="P50" i="4"/>
  <c r="N50" i="4"/>
  <c r="M44" i="6"/>
  <c r="N58" i="4"/>
  <c r="P58" i="4"/>
  <c r="L58" i="4"/>
  <c r="M43" i="6"/>
  <c r="P52" i="4"/>
  <c r="N52" i="4"/>
  <c r="M42" i="6"/>
  <c r="P53" i="4"/>
  <c r="N53" i="4"/>
  <c r="L57" i="4"/>
  <c r="L56" i="4"/>
  <c r="L55" i="4"/>
  <c r="L54" i="4"/>
  <c r="L53" i="4"/>
  <c r="L52" i="4"/>
  <c r="L51" i="4"/>
  <c r="L50" i="4"/>
  <c r="G48" i="6"/>
  <c r="G49" i="6"/>
  <c r="G43" i="6"/>
  <c r="G44" i="6"/>
  <c r="G45" i="6"/>
  <c r="G46" i="6"/>
  <c r="G47" i="6"/>
  <c r="G42" i="6"/>
  <c r="M35" i="6"/>
  <c r="N49" i="4"/>
  <c r="L49" i="4"/>
  <c r="N46" i="4"/>
  <c r="M41" i="6"/>
  <c r="M40" i="6"/>
  <c r="N43" i="4"/>
  <c r="M39" i="6"/>
  <c r="N42" i="4"/>
  <c r="M38" i="6"/>
  <c r="N45" i="4"/>
  <c r="M37" i="6"/>
  <c r="N48" i="4"/>
  <c r="N47" i="4"/>
  <c r="M36" i="6"/>
  <c r="N39" i="4"/>
  <c r="N40" i="4"/>
  <c r="M34" i="6"/>
  <c r="N41" i="4"/>
  <c r="M33" i="6"/>
  <c r="N44" i="4"/>
  <c r="M32" i="6"/>
  <c r="L48" i="4"/>
  <c r="R48" i="4" s="1"/>
  <c r="L47" i="4"/>
  <c r="R47" i="4" s="1"/>
  <c r="L46" i="4"/>
  <c r="L45" i="4"/>
  <c r="L44" i="4"/>
  <c r="L43" i="4"/>
  <c r="L42" i="4"/>
  <c r="L41" i="4"/>
  <c r="L40" i="4"/>
  <c r="L39" i="4"/>
  <c r="G41" i="6"/>
  <c r="P46" i="4" s="1"/>
  <c r="G40" i="6"/>
  <c r="P43" i="4" s="1"/>
  <c r="G39" i="6"/>
  <c r="P42" i="4" s="1"/>
  <c r="G37" i="6"/>
  <c r="G36" i="6"/>
  <c r="P39" i="4" s="1"/>
  <c r="G35" i="6"/>
  <c r="P49" i="4" s="1"/>
  <c r="G34" i="6"/>
  <c r="P40" i="4" s="1"/>
  <c r="G32" i="6"/>
  <c r="P44" i="4" s="1"/>
  <c r="L38" i="4"/>
  <c r="R38" i="4" s="1"/>
  <c r="L37" i="4"/>
  <c r="R37" i="4" s="1"/>
  <c r="L36" i="4"/>
  <c r="R36" i="4" s="1"/>
  <c r="L35" i="4"/>
  <c r="R35" i="4" s="1"/>
  <c r="M27" i="6"/>
  <c r="M28" i="6"/>
  <c r="M31" i="6"/>
  <c r="N30" i="4"/>
  <c r="N29" i="4"/>
  <c r="M29" i="6"/>
  <c r="M30" i="6"/>
  <c r="L34" i="4"/>
  <c r="R34" i="4" s="1"/>
  <c r="L33" i="4"/>
  <c r="R33" i="4" s="1"/>
  <c r="N32" i="4"/>
  <c r="M20" i="6"/>
  <c r="L32" i="4"/>
  <c r="L31" i="4"/>
  <c r="L30" i="4"/>
  <c r="L29" i="4"/>
  <c r="L28" i="4"/>
  <c r="L27" i="4"/>
  <c r="E29" i="6"/>
  <c r="P30" i="4" s="1"/>
  <c r="E30" i="6"/>
  <c r="P29" i="4" s="1"/>
  <c r="C28" i="6"/>
  <c r="E28" i="6"/>
  <c r="P28" i="4" s="1"/>
  <c r="C27" i="6"/>
  <c r="E27" i="6"/>
  <c r="P31" i="4" s="1"/>
  <c r="C24" i="6"/>
  <c r="E24" i="6"/>
  <c r="E25" i="6"/>
  <c r="E26" i="6"/>
  <c r="C23" i="6"/>
  <c r="E23" i="6"/>
  <c r="E22" i="6"/>
  <c r="C21" i="6"/>
  <c r="E21" i="6"/>
  <c r="C20" i="6"/>
  <c r="E20" i="6"/>
  <c r="P32" i="4" s="1"/>
  <c r="E31" i="6"/>
  <c r="P27" i="4" s="1"/>
  <c r="C31" i="6"/>
  <c r="F14" i="1"/>
  <c r="M19" i="6"/>
  <c r="M18" i="6"/>
  <c r="M17" i="6"/>
  <c r="M16" i="6"/>
  <c r="M15" i="6"/>
  <c r="M14" i="6"/>
  <c r="M13" i="6"/>
  <c r="M12" i="6"/>
  <c r="N24" i="1"/>
  <c r="M24" i="1"/>
  <c r="L24" i="1"/>
  <c r="K24" i="1"/>
  <c r="J24" i="1"/>
  <c r="I24" i="1"/>
  <c r="H24" i="1"/>
  <c r="G24" i="1"/>
  <c r="E24" i="1"/>
  <c r="D24" i="1"/>
  <c r="C24" i="1"/>
  <c r="D23" i="1"/>
  <c r="L24" i="4"/>
  <c r="R24" i="4" s="1"/>
  <c r="L23" i="4"/>
  <c r="R23" i="4" s="1"/>
  <c r="L26" i="4"/>
  <c r="R26" i="4" s="1"/>
  <c r="L25" i="4"/>
  <c r="R25" i="4" s="1"/>
  <c r="L22" i="4"/>
  <c r="R22" i="4" s="1"/>
  <c r="L21" i="4"/>
  <c r="R21" i="4" s="1"/>
  <c r="L20" i="4"/>
  <c r="R20" i="4" s="1"/>
  <c r="L19" i="4"/>
  <c r="R19" i="4" s="1"/>
  <c r="L18" i="4"/>
  <c r="R18" i="4" s="1"/>
  <c r="L17" i="4"/>
  <c r="R17" i="4" s="1"/>
  <c r="L16" i="4"/>
  <c r="R16" i="4" s="1"/>
  <c r="R63" i="4" l="1"/>
  <c r="R60" i="4"/>
  <c r="R61" i="4"/>
  <c r="R43" i="4"/>
  <c r="R68" i="4"/>
  <c r="R64" i="4"/>
  <c r="R29" i="4"/>
  <c r="R65" i="4"/>
  <c r="R62" i="4"/>
  <c r="R66" i="4"/>
  <c r="R57" i="4"/>
  <c r="R58" i="4"/>
  <c r="R54" i="4"/>
  <c r="R50" i="4"/>
  <c r="R55" i="4"/>
  <c r="R53" i="4"/>
  <c r="R51" i="4"/>
  <c r="R44" i="4"/>
  <c r="R52" i="4"/>
  <c r="R56" i="4"/>
  <c r="R46" i="4"/>
  <c r="R40" i="4"/>
  <c r="R27" i="4"/>
  <c r="R32" i="4"/>
  <c r="R28" i="4"/>
  <c r="R49" i="4"/>
  <c r="R42" i="4"/>
  <c r="R30" i="4"/>
  <c r="R39" i="4"/>
  <c r="G38" i="6"/>
  <c r="P45" i="4" s="1"/>
  <c r="R45" i="4" s="1"/>
  <c r="G33" i="6"/>
  <c r="P41" i="4" s="1"/>
  <c r="R41" i="4" s="1"/>
  <c r="R31" i="4"/>
  <c r="F24" i="1"/>
  <c r="P24" i="1" s="1"/>
  <c r="E14" i="1"/>
  <c r="C13" i="2"/>
  <c r="D13" i="2" s="1"/>
  <c r="E13" i="2" s="1"/>
  <c r="F13" i="2" s="1"/>
  <c r="G13" i="2" s="1"/>
  <c r="H13" i="2" s="1"/>
  <c r="I13" i="2" s="1"/>
  <c r="J13" i="2" s="1"/>
  <c r="K13" i="2" s="1"/>
  <c r="L13" i="2" s="1"/>
  <c r="M13" i="2" s="1"/>
  <c r="N13" i="2" s="1"/>
  <c r="C11" i="2"/>
  <c r="D11" i="2" s="1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L12" i="4"/>
  <c r="L11" i="4"/>
  <c r="L10" i="4"/>
  <c r="L14" i="4"/>
  <c r="P14" i="4" s="1"/>
  <c r="L15" i="4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D25" i="1"/>
  <c r="C25" i="1"/>
  <c r="N23" i="1"/>
  <c r="M23" i="1"/>
  <c r="L23" i="1"/>
  <c r="K23" i="1"/>
  <c r="J23" i="1"/>
  <c r="I23" i="1"/>
  <c r="H23" i="1"/>
  <c r="G23" i="1"/>
  <c r="F23" i="1"/>
  <c r="E23" i="1"/>
  <c r="C23" i="1"/>
  <c r="N22" i="1"/>
  <c r="M22" i="1"/>
  <c r="L22" i="1"/>
  <c r="K22" i="1"/>
  <c r="J22" i="1"/>
  <c r="I22" i="1"/>
  <c r="H22" i="1"/>
  <c r="G22" i="1"/>
  <c r="F22" i="1"/>
  <c r="D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9" i="1"/>
  <c r="M9" i="1"/>
  <c r="L9" i="1"/>
  <c r="K9" i="1"/>
  <c r="J9" i="1"/>
  <c r="I9" i="1"/>
  <c r="H9" i="1"/>
  <c r="G9" i="1"/>
  <c r="F9" i="1"/>
  <c r="D9" i="1"/>
  <c r="C9" i="1"/>
  <c r="L13" i="4"/>
  <c r="E9" i="1" s="1"/>
  <c r="C14" i="2"/>
  <c r="D14" i="2" s="1"/>
  <c r="E14" i="2" s="1"/>
  <c r="F14" i="2" s="1"/>
  <c r="G14" i="2" s="1"/>
  <c r="H14" i="2" s="1"/>
  <c r="I14" i="2" s="1"/>
  <c r="J14" i="2" s="1"/>
  <c r="K14" i="2" s="1"/>
  <c r="L14" i="2" s="1"/>
  <c r="M14" i="2" s="1"/>
  <c r="N14" i="2" s="1"/>
  <c r="G20" i="6"/>
  <c r="G21" i="6"/>
  <c r="G22" i="6"/>
  <c r="G23" i="6"/>
  <c r="G26" i="6"/>
  <c r="G25" i="6"/>
  <c r="G24" i="6"/>
  <c r="G27" i="6"/>
  <c r="G28" i="6"/>
  <c r="G30" i="6"/>
  <c r="G29" i="6"/>
  <c r="G31" i="6"/>
  <c r="G19" i="6"/>
  <c r="G18" i="6"/>
  <c r="G17" i="6"/>
  <c r="G16" i="6"/>
  <c r="G15" i="6"/>
  <c r="G14" i="6"/>
  <c r="G13" i="6"/>
  <c r="G12" i="6"/>
  <c r="G11" i="6"/>
  <c r="I10" i="6"/>
  <c r="I11" i="6" s="1"/>
  <c r="I12" i="6" s="1"/>
  <c r="I13" i="6" s="1"/>
  <c r="I14" i="6" s="1"/>
  <c r="I15" i="6" s="1"/>
  <c r="I16" i="6" s="1"/>
  <c r="I17" i="6" s="1"/>
  <c r="I18" i="6" s="1"/>
  <c r="I19" i="6" s="1"/>
  <c r="G10" i="6"/>
  <c r="J10" i="6" s="1"/>
  <c r="P12" i="3"/>
  <c r="P11" i="3"/>
  <c r="C28" i="2"/>
  <c r="D28" i="2" s="1"/>
  <c r="N14" i="1"/>
  <c r="M14" i="1"/>
  <c r="L14" i="1"/>
  <c r="K14" i="1"/>
  <c r="J14" i="1"/>
  <c r="I14" i="1"/>
  <c r="H14" i="1"/>
  <c r="G14" i="1"/>
  <c r="D14" i="1"/>
  <c r="C14" i="1"/>
  <c r="G11" i="5"/>
  <c r="G12" i="5"/>
  <c r="G13" i="5"/>
  <c r="G14" i="5"/>
  <c r="G15" i="5"/>
  <c r="G16" i="5"/>
  <c r="G17" i="5"/>
  <c r="G18" i="5"/>
  <c r="G10" i="5"/>
  <c r="J10" i="5" s="1"/>
  <c r="J11" i="5" s="1"/>
  <c r="N8" i="1"/>
  <c r="M8" i="1"/>
  <c r="L8" i="1"/>
  <c r="K8" i="1"/>
  <c r="J8" i="1"/>
  <c r="I8" i="1"/>
  <c r="H8" i="1"/>
  <c r="G8" i="1"/>
  <c r="F8" i="1"/>
  <c r="E8" i="1"/>
  <c r="D8" i="1"/>
  <c r="C8" i="1"/>
  <c r="K12" i="3"/>
  <c r="K11" i="3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I10" i="5"/>
  <c r="I11" i="5" s="1"/>
  <c r="I12" i="5" s="1"/>
  <c r="I13" i="5" s="1"/>
  <c r="I14" i="5" s="1"/>
  <c r="I15" i="5" s="1"/>
  <c r="I16" i="5" s="1"/>
  <c r="I17" i="5" s="1"/>
  <c r="I18" i="5" s="1"/>
  <c r="J14" i="5" l="1"/>
  <c r="J15" i="5" s="1"/>
  <c r="J16" i="5" s="1"/>
  <c r="J17" i="5" s="1"/>
  <c r="J18" i="5" s="1"/>
  <c r="E25" i="1"/>
  <c r="P25" i="1" s="1"/>
  <c r="C22" i="1"/>
  <c r="E22" i="1"/>
  <c r="P10" i="4"/>
  <c r="R10" i="4" s="1"/>
  <c r="P11" i="4"/>
  <c r="R11" i="4" s="1"/>
  <c r="R14" i="4"/>
  <c r="P15" i="4"/>
  <c r="R15" i="4" s="1"/>
  <c r="P13" i="4"/>
  <c r="R13" i="4" s="1"/>
  <c r="P12" i="4"/>
  <c r="R12" i="4" s="1"/>
  <c r="C15" i="2"/>
  <c r="C17" i="2" s="1"/>
  <c r="J11" i="6"/>
  <c r="J12" i="6" s="1"/>
  <c r="J13" i="6" s="1"/>
  <c r="J14" i="6" s="1"/>
  <c r="J15" i="6" s="1"/>
  <c r="J16" i="6" s="1"/>
  <c r="J17" i="6" s="1"/>
  <c r="J18" i="6" s="1"/>
  <c r="J19" i="6" s="1"/>
  <c r="E11" i="2"/>
  <c r="J12" i="5"/>
  <c r="J13" i="5" s="1"/>
  <c r="N27" i="1"/>
  <c r="F27" i="1"/>
  <c r="D27" i="1"/>
  <c r="I27" i="1"/>
  <c r="H27" i="1"/>
  <c r="P14" i="1"/>
  <c r="J27" i="1"/>
  <c r="P19" i="1"/>
  <c r="K27" i="1"/>
  <c r="L27" i="1"/>
  <c r="G27" i="1"/>
  <c r="P26" i="1"/>
  <c r="P21" i="1"/>
  <c r="P23" i="1"/>
  <c r="P17" i="1"/>
  <c r="P20" i="1"/>
  <c r="M11" i="1"/>
  <c r="F11" i="1"/>
  <c r="H11" i="1"/>
  <c r="I11" i="1"/>
  <c r="J11" i="1"/>
  <c r="K11" i="1"/>
  <c r="L11" i="1"/>
  <c r="N11" i="1"/>
  <c r="D11" i="1"/>
  <c r="G11" i="1"/>
  <c r="E11" i="1"/>
  <c r="P9" i="1"/>
  <c r="C11" i="1"/>
  <c r="P8" i="1"/>
  <c r="C27" i="2" l="1"/>
  <c r="D27" i="2" s="1"/>
  <c r="E27" i="2" s="1"/>
  <c r="F27" i="2" s="1"/>
  <c r="G27" i="2" s="1"/>
  <c r="H27" i="2" s="1"/>
  <c r="E27" i="1"/>
  <c r="E29" i="1" s="1"/>
  <c r="P22" i="1"/>
  <c r="C27" i="1"/>
  <c r="C29" i="1" s="1"/>
  <c r="C23" i="2" s="1"/>
  <c r="D15" i="2"/>
  <c r="D17" i="2" s="1"/>
  <c r="H29" i="1"/>
  <c r="F11" i="2"/>
  <c r="E28" i="2"/>
  <c r="F29" i="1"/>
  <c r="G29" i="1"/>
  <c r="J29" i="1"/>
  <c r="N29" i="1"/>
  <c r="L29" i="1"/>
  <c r="K29" i="1"/>
  <c r="D29" i="1"/>
  <c r="P18" i="1"/>
  <c r="I29" i="1"/>
  <c r="M27" i="1"/>
  <c r="M29" i="1" s="1"/>
  <c r="P11" i="1"/>
  <c r="I27" i="2" l="1"/>
  <c r="J27" i="2" s="1"/>
  <c r="K27" i="2" s="1"/>
  <c r="L27" i="2" s="1"/>
  <c r="M27" i="2" s="1"/>
  <c r="N27" i="2" s="1"/>
  <c r="D29" i="2"/>
  <c r="C29" i="2"/>
  <c r="P27" i="1"/>
  <c r="P29" i="1" s="1"/>
  <c r="E15" i="2"/>
  <c r="E17" i="2" s="1"/>
  <c r="G11" i="2"/>
  <c r="E29" i="2"/>
  <c r="F28" i="2"/>
  <c r="C24" i="2"/>
  <c r="D23" i="2"/>
  <c r="C31" i="2" l="1"/>
  <c r="C33" i="2" s="1"/>
  <c r="F15" i="2"/>
  <c r="F17" i="2" s="1"/>
  <c r="H11" i="2"/>
  <c r="F29" i="2"/>
  <c r="G28" i="2"/>
  <c r="D24" i="2"/>
  <c r="D31" i="2" s="1"/>
  <c r="D33" i="2" s="1"/>
  <c r="E23" i="2"/>
  <c r="I11" i="2" l="1"/>
  <c r="G15" i="2"/>
  <c r="G17" i="2" s="1"/>
  <c r="H28" i="2"/>
  <c r="G29" i="2"/>
  <c r="E24" i="2"/>
  <c r="E31" i="2" s="1"/>
  <c r="E33" i="2" s="1"/>
  <c r="F23" i="2"/>
  <c r="J11" i="2" l="1"/>
  <c r="H15" i="2"/>
  <c r="H17" i="2" s="1"/>
  <c r="H29" i="2"/>
  <c r="I28" i="2"/>
  <c r="G23" i="2"/>
  <c r="F24" i="2"/>
  <c r="F31" i="2" s="1"/>
  <c r="F33" i="2" s="1"/>
  <c r="K11" i="2" l="1"/>
  <c r="I15" i="2"/>
  <c r="I17" i="2" s="1"/>
  <c r="I29" i="2"/>
  <c r="J28" i="2"/>
  <c r="H23" i="2"/>
  <c r="G24" i="2"/>
  <c r="G31" i="2" s="1"/>
  <c r="G33" i="2" s="1"/>
  <c r="J15" i="2" l="1"/>
  <c r="J17" i="2" s="1"/>
  <c r="L11" i="2"/>
  <c r="J29" i="2"/>
  <c r="K28" i="2"/>
  <c r="H24" i="2"/>
  <c r="H31" i="2" s="1"/>
  <c r="H33" i="2" s="1"/>
  <c r="I23" i="2"/>
  <c r="M11" i="2" l="1"/>
  <c r="K15" i="2"/>
  <c r="K17" i="2" s="1"/>
  <c r="L28" i="2"/>
  <c r="K29" i="2"/>
  <c r="I24" i="2"/>
  <c r="I31" i="2" s="1"/>
  <c r="I33" i="2" s="1"/>
  <c r="J23" i="2"/>
  <c r="L15" i="2" l="1"/>
  <c r="L17" i="2" s="1"/>
  <c r="N11" i="2"/>
  <c r="L29" i="2"/>
  <c r="M28" i="2"/>
  <c r="K23" i="2"/>
  <c r="J24" i="2"/>
  <c r="J31" i="2" s="1"/>
  <c r="J33" i="2" s="1"/>
  <c r="N15" i="2" l="1"/>
  <c r="N17" i="2" s="1"/>
  <c r="M15" i="2"/>
  <c r="M17" i="2" s="1"/>
  <c r="N28" i="2"/>
  <c r="N29" i="2" s="1"/>
  <c r="M29" i="2"/>
  <c r="L23" i="2"/>
  <c r="K24" i="2"/>
  <c r="K31" i="2" s="1"/>
  <c r="K33" i="2" s="1"/>
  <c r="M23" i="2" l="1"/>
  <c r="L24" i="2"/>
  <c r="L31" i="2" s="1"/>
  <c r="L33" i="2" s="1"/>
  <c r="N23" i="2" l="1"/>
  <c r="N24" i="2" s="1"/>
  <c r="N31" i="2" s="1"/>
  <c r="N33" i="2" s="1"/>
  <c r="M24" i="2"/>
  <c r="M31" i="2" s="1"/>
  <c r="M33" i="2" s="1"/>
  <c r="J20" i="6"/>
  <c r="J21" i="6" s="1"/>
  <c r="J22" i="6" s="1"/>
  <c r="J23" i="6" s="1"/>
  <c r="J24" i="6" s="1"/>
  <c r="J25" i="6" s="1"/>
  <c r="J26" i="6" s="1"/>
  <c r="J27" i="6" s="1"/>
  <c r="J28" i="6" s="1"/>
  <c r="J29" i="6" s="1"/>
  <c r="J30" i="6" s="1"/>
  <c r="J31" i="6" s="1"/>
  <c r="J32" i="6" s="1"/>
  <c r="J33" i="6" s="1"/>
  <c r="J34" i="6" s="1"/>
  <c r="J35" i="6" s="1"/>
  <c r="J36" i="6" s="1"/>
  <c r="J37" i="6" s="1"/>
  <c r="J38" i="6" s="1"/>
  <c r="J39" i="6" s="1"/>
  <c r="J40" i="6" s="1"/>
  <c r="J41" i="6" s="1"/>
  <c r="J42" i="6" s="1"/>
  <c r="J43" i="6" s="1"/>
  <c r="J44" i="6" s="1"/>
  <c r="J45" i="6" s="1"/>
  <c r="J46" i="6" s="1"/>
  <c r="J47" i="6" s="1"/>
  <c r="J48" i="6" s="1"/>
  <c r="J49" i="6" s="1"/>
  <c r="J50" i="6" s="1"/>
  <c r="J51" i="6" s="1"/>
  <c r="J52" i="6" s="1"/>
  <c r="J53" i="6" s="1"/>
  <c r="J54" i="6" s="1"/>
  <c r="J55" i="6" s="1"/>
  <c r="J56" i="6" s="1"/>
  <c r="J57" i="6" s="1"/>
  <c r="J58" i="6" s="1"/>
  <c r="J59" i="6" s="1"/>
  <c r="J60" i="6" s="1"/>
  <c r="J61" i="6" s="1"/>
  <c r="J62" i="6" s="1"/>
  <c r="J63" i="6" s="1"/>
  <c r="J64" i="6" s="1"/>
  <c r="J65" i="6" s="1"/>
  <c r="J66" i="6" s="1"/>
  <c r="J67" i="6" s="1"/>
  <c r="J68" i="6" s="1"/>
  <c r="J69" i="6" s="1"/>
  <c r="J70" i="6" s="1"/>
  <c r="I20" i="6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33" i="6" s="1"/>
  <c r="I34" i="6" s="1"/>
  <c r="I35" i="6" s="1"/>
  <c r="I36" i="6" s="1"/>
  <c r="I37" i="6" s="1"/>
  <c r="I38" i="6" s="1"/>
  <c r="I39" i="6" s="1"/>
  <c r="I40" i="6" s="1"/>
  <c r="I41" i="6" s="1"/>
  <c r="I42" i="6" s="1"/>
  <c r="I43" i="6" s="1"/>
  <c r="I44" i="6" s="1"/>
  <c r="I45" i="6" s="1"/>
  <c r="I46" i="6" s="1"/>
  <c r="I47" i="6" s="1"/>
  <c r="I48" i="6" s="1"/>
  <c r="I49" i="6" s="1"/>
  <c r="I50" i="6" s="1"/>
  <c r="I51" i="6" s="1"/>
  <c r="I52" i="6" s="1"/>
  <c r="I53" i="6" s="1"/>
  <c r="I54" i="6" s="1"/>
  <c r="I55" i="6" s="1"/>
  <c r="I56" i="6" s="1"/>
  <c r="I57" i="6" s="1"/>
  <c r="I58" i="6" s="1"/>
  <c r="I59" i="6" s="1"/>
  <c r="I60" i="6" s="1"/>
  <c r="I61" i="6" s="1"/>
  <c r="I62" i="6" s="1"/>
  <c r="I63" i="6" s="1"/>
  <c r="I64" i="6" s="1"/>
  <c r="I65" i="6" s="1"/>
  <c r="I66" i="6" s="1"/>
  <c r="I67" i="6" s="1"/>
  <c r="I68" i="6" s="1"/>
  <c r="I69" i="6" s="1"/>
  <c r="I70" i="6" s="1"/>
</calcChain>
</file>

<file path=xl/sharedStrings.xml><?xml version="1.0" encoding="utf-8"?>
<sst xmlns="http://schemas.openxmlformats.org/spreadsheetml/2006/main" count="925" uniqueCount="231">
  <si>
    <t>Date</t>
  </si>
  <si>
    <t>Bank description</t>
  </si>
  <si>
    <t>Category</t>
  </si>
  <si>
    <t>Bank account currency: EUR</t>
  </si>
  <si>
    <t>Amount
(Source currency)</t>
  </si>
  <si>
    <t>Balance
(Source currency)</t>
  </si>
  <si>
    <t>Remarks</t>
  </si>
  <si>
    <t>Invoice no./ Bill no.</t>
  </si>
  <si>
    <t>Sr no.</t>
  </si>
  <si>
    <t>Invoice no.</t>
  </si>
  <si>
    <t>Issue date</t>
  </si>
  <si>
    <t>Due date</t>
  </si>
  <si>
    <t>Customer name</t>
  </si>
  <si>
    <t>Service description</t>
  </si>
  <si>
    <t>4F7540030001</t>
  </si>
  <si>
    <t>Currency</t>
  </si>
  <si>
    <t>EUR</t>
  </si>
  <si>
    <t>Payment date</t>
  </si>
  <si>
    <t>Payment amount</t>
  </si>
  <si>
    <t>Payment bank</t>
  </si>
  <si>
    <t>Invoice details</t>
  </si>
  <si>
    <t>Payment details</t>
  </si>
  <si>
    <t>Status</t>
  </si>
  <si>
    <t>Revenue</t>
  </si>
  <si>
    <t>Gross profit/ (loss)</t>
  </si>
  <si>
    <t>Other income</t>
  </si>
  <si>
    <t>Administrative expenses</t>
  </si>
  <si>
    <t>Payroll expense</t>
  </si>
  <si>
    <t>Utilities</t>
  </si>
  <si>
    <t>Dues and subscriptions</t>
  </si>
  <si>
    <t>Meals and entertainment expense</t>
  </si>
  <si>
    <t>Repair and maintenance</t>
  </si>
  <si>
    <t>Miscellaneous expenses</t>
  </si>
  <si>
    <t>Legal and professional fee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</si>
  <si>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</si>
  <si>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</si>
  <si>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</si>
  <si>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</si>
  <si>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</si>
  <si>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</si>
  <si>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</si>
  <si>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</si>
  <si>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</si>
  <si>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</si>
  <si>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</si>
  <si>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</si>
  <si>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</si>
  <si>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Net profit/ (loss)</t>
  </si>
  <si>
    <t>Total</t>
  </si>
  <si>
    <t>Bank charges</t>
  </si>
  <si>
    <t>N/A</t>
  </si>
  <si>
    <t>Expense details</t>
  </si>
  <si>
    <t>Bill no.</t>
  </si>
  <si>
    <t>Vendor name</t>
  </si>
  <si>
    <t>Description</t>
  </si>
  <si>
    <t>ASSETS</t>
  </si>
  <si>
    <t>Current assets</t>
  </si>
  <si>
    <t>Trade and other receivables</t>
  </si>
  <si>
    <t>Cash and cash equivalents</t>
  </si>
  <si>
    <t>Wise (EUR)</t>
  </si>
  <si>
    <t>EQUITY AND LIABILITIES</t>
  </si>
  <si>
    <t>Equity</t>
  </si>
  <si>
    <t>Share capital</t>
  </si>
  <si>
    <t>Retained earnings</t>
  </si>
  <si>
    <t>Current liabilities</t>
  </si>
  <si>
    <t>Trade and other payables</t>
  </si>
  <si>
    <t>Amount due from Director</t>
  </si>
  <si>
    <t>CHECK</t>
  </si>
  <si>
    <t>Monthly income statement (FY 2023)</t>
  </si>
  <si>
    <t>Invoice amount
(Source currency)</t>
  </si>
  <si>
    <t>Invoice amount
(Functional currency)</t>
  </si>
  <si>
    <t>Exchange rate</t>
  </si>
  <si>
    <t>Bill amount
(Source currency)</t>
  </si>
  <si>
    <t>Bill amount
(Functional currency)</t>
  </si>
  <si>
    <t>Balance
(Functional currency)</t>
  </si>
  <si>
    <t>Amount
(Functional currency)</t>
  </si>
  <si>
    <t>USD</t>
  </si>
  <si>
    <t>Trade receivables</t>
  </si>
  <si>
    <t>Bank account currency: USD</t>
  </si>
  <si>
    <t>Incoming from Looop Express LLC Via Wise</t>
  </si>
  <si>
    <t>Upwork -569921309REF</t>
  </si>
  <si>
    <t>Mercury (USD)</t>
  </si>
  <si>
    <t>2023-1</t>
  </si>
  <si>
    <t>Webdesign - Reversed charge</t>
  </si>
  <si>
    <t>Chart of Account</t>
  </si>
  <si>
    <t>T569921332</t>
  </si>
  <si>
    <t>Upwork</t>
  </si>
  <si>
    <t>Marketplace Fee for Ref ID 569921332 60.00 USD x 5.00 % = 3.00 USD</t>
  </si>
  <si>
    <t>T569921334</t>
  </si>
  <si>
    <t>Cost of service</t>
  </si>
  <si>
    <t>Expense wise listing</t>
  </si>
  <si>
    <t>Trade payables</t>
  </si>
  <si>
    <t>Payment amount 
(Functional currency))</t>
  </si>
  <si>
    <t>Payment month</t>
  </si>
  <si>
    <t>Exchange gain/ (loss)</t>
  </si>
  <si>
    <t>Trade payable</t>
  </si>
  <si>
    <t>T569921332
T569921334</t>
  </si>
  <si>
    <t>Namecheap</t>
  </si>
  <si>
    <t>Figma</t>
  </si>
  <si>
    <t>Midjourney</t>
  </si>
  <si>
    <t>Thespeakerscoach</t>
  </si>
  <si>
    <t>Notion</t>
  </si>
  <si>
    <t>Google</t>
  </si>
  <si>
    <t>Figma, Inc.</t>
  </si>
  <si>
    <t>E6056F05-0015</t>
  </si>
  <si>
    <t>Professional Figma design seats (monthly)
Apr 15 – May 15, 2023</t>
  </si>
  <si>
    <t>49322178-75820798</t>
  </si>
  <si>
    <t>Framer basic site monthly
(27-Apr-23 to 26-May-23)</t>
  </si>
  <si>
    <t>Framer team account monthly</t>
  </si>
  <si>
    <t>49322179-75820801</t>
  </si>
  <si>
    <t>Midjourney Inc</t>
  </si>
  <si>
    <t>90A8A4E1-0005</t>
  </si>
  <si>
    <t>Standard Plan
Apr 23 – May 23, 2023</t>
  </si>
  <si>
    <t>116509972</t>
  </si>
  <si>
    <t>Domain Registration uniqueweddingdesign.com</t>
  </si>
  <si>
    <t>Notion labs Inc.</t>
  </si>
  <si>
    <t>in_1N1YgGCcKlYJxALVhKET8DCH</t>
  </si>
  <si>
    <t>Plus plan monthly x 2 members</t>
  </si>
  <si>
    <t>The Speaker's Coach</t>
  </si>
  <si>
    <t>INV-001700</t>
  </si>
  <si>
    <t>1:1 Presentation Skills Training Package (3 x 2 hours)</t>
  </si>
  <si>
    <t>GBP</t>
  </si>
  <si>
    <t>Invoice for Bookkeeping services for a startup business: Milestone 2 - Monthly bookkeeping 
(Bilal Zafar)</t>
  </si>
  <si>
    <t>Looop Search Campaign</t>
  </si>
  <si>
    <t>Google Workspace Business Starter
Apr 1 - Apr 30</t>
  </si>
  <si>
    <t>4715422152</t>
  </si>
  <si>
    <t>Training expense</t>
  </si>
  <si>
    <t>Marketing expense</t>
  </si>
  <si>
    <t>in_1NCQzRCcKlYJxALVw0QgFS5A</t>
  </si>
  <si>
    <t>90A8A4E1-0006</t>
  </si>
  <si>
    <t>Standard Plan
May 23 – Jun 23, 2023</t>
  </si>
  <si>
    <t>49322178-75820799</t>
  </si>
  <si>
    <t>49322179-75820804</t>
  </si>
  <si>
    <t>Framer basic site monthly
(27-May-23 to 26-Jun-23)</t>
  </si>
  <si>
    <t>Framer team account monthly
(27-May-23 to 26-Jun-23)</t>
  </si>
  <si>
    <t>E6056F05-0016</t>
  </si>
  <si>
    <t>Professional Figma design seats (monthly)
May 15 – Jun 15, 2023</t>
  </si>
  <si>
    <t>Invoice for Bookkeeping services for a startup business: Milestone 3 - Monthly bookkeeping 
(Bilal Zafar)</t>
  </si>
  <si>
    <t>ChatGPT</t>
  </si>
  <si>
    <t xml:space="preserve">Chatgpt  Subscription  </t>
  </si>
  <si>
    <t xml:space="preserve">Figma  </t>
  </si>
  <si>
    <t xml:space="preserve">Upwork  </t>
  </si>
  <si>
    <t xml:space="preserve">Midjourney  Inc.  </t>
  </si>
  <si>
    <t xml:space="preserve">Notion  </t>
  </si>
  <si>
    <t xml:space="preserve"> E6056F050017</t>
  </si>
  <si>
    <t>Professional Figma design seats (monthly)
Jun 15 – Jul 15, 2023</t>
  </si>
  <si>
    <t>50582194-79430253</t>
  </si>
  <si>
    <t>Framer basic site monthly
(11-June-23 to 10-Jul-23)</t>
  </si>
  <si>
    <t>50489212-79133141</t>
  </si>
  <si>
    <t>Framer basic site monthly
(07-June-23 to 06-Jul-23)</t>
  </si>
  <si>
    <t>49322178-78276525</t>
  </si>
  <si>
    <t>Framer basic site monthly
(27-June-23 to 26-Jul-23)</t>
  </si>
  <si>
    <t>49322179-78276524</t>
  </si>
  <si>
    <t>90A8A4E1-0007</t>
  </si>
  <si>
    <t>Standard Plan
June 23 – Jul 23, 2023</t>
  </si>
  <si>
    <t>in_1NNfkdCcKlYJxALVsC6t4Ir4</t>
  </si>
  <si>
    <t>E6056F050018</t>
  </si>
  <si>
    <t>Professional Figma design seats (monthly)
Jul 15 – Aug 15, 2023</t>
  </si>
  <si>
    <t>49322178-80606415</t>
  </si>
  <si>
    <t>Framer basic site monthly
(27-July-23 to 26-Aug-23)</t>
  </si>
  <si>
    <t>Framer basic site monthly
(11-July-23 to 10-Aug-23)</t>
  </si>
  <si>
    <t>50582194-79430254</t>
  </si>
  <si>
    <t>50489212-79133142</t>
  </si>
  <si>
    <t>Framer basic site monthly
(07-July-23 to 06-Aug-23)</t>
  </si>
  <si>
    <t>49322179-80606409</t>
  </si>
  <si>
    <t>Framer basic site monthly
(22-July-23 to 28-Aug-23)</t>
  </si>
  <si>
    <t>90A8A4E10008</t>
  </si>
  <si>
    <t>Standard Plan
Jul 23 – Aug 23, 2023</t>
  </si>
  <si>
    <t>in_1NYY30CcKlYJxALVm5YmDikK</t>
  </si>
  <si>
    <t>Accounting services</t>
  </si>
  <si>
    <t>Framer basic site monthly
(07-Aug-23 to 06-Sep-23)</t>
  </si>
  <si>
    <t>50489212-81376835</t>
  </si>
  <si>
    <t>Framer basic site monthly
(11-Aug-23 to 10-Sep-23)</t>
  </si>
  <si>
    <t>5058219-6081657400</t>
  </si>
  <si>
    <t>49322178-82827507</t>
  </si>
  <si>
    <t>Framer basic site monthly
(27-Aug-23 to 26-Sep-23)</t>
  </si>
  <si>
    <t>Professional Figma design seats (monthly)
Aug 15 – Sep 15, 2023</t>
  </si>
  <si>
    <t>E6056F05-0019</t>
  </si>
  <si>
    <t>Standard Plan
Aug 23 – Sep 23, 2023</t>
  </si>
  <si>
    <t>90A8A4E1-0009</t>
  </si>
  <si>
    <t>n_1NjmnrCcKlYJxALVlajQDs7J</t>
  </si>
  <si>
    <t>46A66A4E-0021</t>
  </si>
  <si>
    <t>A5141DDE-0005</t>
  </si>
  <si>
    <t>ChatGPT Plus Subscription
Sep 14 – Oct 14, 2023</t>
  </si>
  <si>
    <t>E6056F05-0020</t>
  </si>
  <si>
    <t>Professional FigJam seats (monthly)
Sep 15 – Oct 15, 2023</t>
  </si>
  <si>
    <t>INV 346510</t>
  </si>
  <si>
    <t>Rental - Real Estate Framer Website Template
(Just Template)</t>
  </si>
  <si>
    <t>90A8A4E1-0010</t>
  </si>
  <si>
    <t>Standard Plan
Sep 23 – Oct 23, 2023</t>
  </si>
  <si>
    <t>in_1Nv1bgCcKlYJxALVULAV5AWX</t>
  </si>
  <si>
    <t>46A66A4E-003</t>
  </si>
  <si>
    <t>Framer basic site monthly
(07-Sep-23 to 06-Oct-23)</t>
  </si>
  <si>
    <t>50489212-8361005</t>
  </si>
  <si>
    <t>Framer basic site monthly
(11-Sep-23 to 10-Oct-23)</t>
  </si>
  <si>
    <t>50582194-83928801</t>
  </si>
  <si>
    <t>Framer basic site monthly
(18-Sep-23 to 17-Oct-23)</t>
  </si>
  <si>
    <t>53236828-86789135</t>
  </si>
  <si>
    <t>Framer basic site monthly
(27-Sep-23 to 26-Oct-23)</t>
  </si>
  <si>
    <t>53105949-86410721</t>
  </si>
  <si>
    <t>Address: XX Delaware Ave Wilmington, DE 19801</t>
  </si>
  <si>
    <t>EIN: YY-XXXXXXX</t>
  </si>
  <si>
    <t>Company Name LLC</t>
  </si>
  <si>
    <t>XX7540030001</t>
  </si>
  <si>
    <t>YY7540030001</t>
  </si>
  <si>
    <t>Company Website</t>
  </si>
  <si>
    <t>Maintenance</t>
  </si>
  <si>
    <t>Tech Solutions Ltd</t>
  </si>
  <si>
    <t>Weebly Inc</t>
  </si>
  <si>
    <t xml:space="preserve">Octa Accountants </t>
  </si>
  <si>
    <t>Hourly Invoice</t>
  </si>
  <si>
    <t>Chase (USD)</t>
  </si>
  <si>
    <t>Payoneer (EUR)</t>
  </si>
  <si>
    <t>Freelancer Payment</t>
  </si>
  <si>
    <t>Payoneer Charges for: TRANSFER-594617494</t>
  </si>
  <si>
    <t>Payoneer  Charges for: TRANSFER-631879629 | Transaction: TRANSFER-631879629</t>
  </si>
  <si>
    <t>Payoneer Charges for: TRANSFER-646129566 | Transaction: TRANSFER-646129566</t>
  </si>
  <si>
    <t>ThemeForest</t>
  </si>
  <si>
    <t>Bank account name: Company Name LLC</t>
  </si>
  <si>
    <t>Bank account number: XX23ZZ487YY</t>
  </si>
  <si>
    <t>Bank account number: XX44ZZ487YY</t>
  </si>
  <si>
    <t>Amount due from Supplier</t>
  </si>
  <si>
    <t>Sent money to YY</t>
  </si>
  <si>
    <t>Payoneer Charges for: TRANSFER-591452XX</t>
  </si>
  <si>
    <t>Client Invoice Listing</t>
  </si>
  <si>
    <t>Received money from Tech Solutions Ltd with reference 4F754003-0001</t>
  </si>
  <si>
    <t>Received money from XX with reference FDERF</t>
  </si>
  <si>
    <t>Payoneer Charges for: TRANSFER-631879629 | Transaction: TRANSFER-631879629</t>
  </si>
  <si>
    <t>Sent money to Company Name LLC. | Transaction: TRANSFER-631879629</t>
  </si>
  <si>
    <t>Sent money to Company Name LLC</t>
  </si>
  <si>
    <t>Received money from XX with reference KIJLK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</si>
</sst>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u/>
      <sz val="11"/>
      <color theme="1"/>
      <name val="Times New Roman"/>
      <family val="1"/>
    </font>
    <font>
      <sz val="8"/>
      <name val="Calibri"/>
      <family val="2"/>
      <scheme val="minor"/>
    </font>
    <font>
      <i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C6363"/>
        <bgColor indexed="64"/>
      </patternFill>
    </fill>
    <fill>
      <patternFill patternType="solid">
        <fgColor rgb="FFDDB42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Font="1"/>
    <xf numFmtId="15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164" fontId="3" fillId="0" borderId="1" xfId="1" applyFont="1" applyBorder="1"/>
    <xf numFmtId="15" fontId="3" fillId="0" borderId="3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3" xfId="0" applyFont="1" applyBorder="1"/>
    <xf numFmtId="0" fontId="2" fillId="3" borderId="2" xfId="0" applyFont="1" applyFill="1" applyBorder="1" applyAlignment="1">
      <alignment horizontal="center" vertical="center"/>
    </xf>
    <xf numFmtId="0" fontId="2" fillId="0" borderId="4" xfId="0" applyFont="1" applyBorder="1"/>
    <xf numFmtId="0" fontId="3" fillId="0" borderId="4" xfId="0" applyFont="1" applyBorder="1"/>
    <xf numFmtId="0" fontId="0" fillId="0" borderId="4" xfId="0" applyBorder="1"/>
    <xf numFmtId="164" fontId="3" fillId="0" borderId="4" xfId="1" applyFont="1" applyBorder="1"/>
    <xf numFmtId="0" fontId="5" fillId="0" borderId="0" xfId="0" applyFont="1"/>
    <xf numFmtId="164" fontId="0" fillId="0" borderId="0" xfId="1" applyFont="1"/>
    <xf numFmtId="0" fontId="3" fillId="0" borderId="0" xfId="0" applyFont="1" applyAlignment="1">
      <alignment horizontal="center"/>
    </xf>
    <xf numFmtId="0" fontId="3" fillId="0" borderId="3" xfId="1" applyNumberFormat="1" applyFont="1" applyBorder="1" applyAlignment="1">
      <alignment horizontal="center" vertical="center"/>
    </xf>
    <xf numFmtId="15" fontId="3" fillId="0" borderId="1" xfId="0" applyNumberFormat="1" applyFont="1" applyBorder="1" applyAlignment="1">
      <alignment horizontal="center" vertical="center"/>
    </xf>
    <xf numFmtId="164" fontId="3" fillId="0" borderId="1" xfId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64" fontId="3" fillId="0" borderId="3" xfId="1" applyFont="1" applyBorder="1" applyAlignment="1">
      <alignment vertical="center"/>
    </xf>
    <xf numFmtId="164" fontId="0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3" fillId="0" borderId="3" xfId="1" applyFont="1" applyBorder="1" applyAlignment="1">
      <alignment horizontal="center" vertical="center"/>
    </xf>
    <xf numFmtId="164" fontId="3" fillId="0" borderId="0" xfId="1" applyFont="1" applyAlignment="1">
      <alignment horizontal="center"/>
    </xf>
    <xf numFmtId="17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64" fontId="2" fillId="0" borderId="8" xfId="1" applyFont="1" applyBorder="1" applyAlignment="1">
      <alignment horizontal="center"/>
    </xf>
    <xf numFmtId="164" fontId="2" fillId="0" borderId="9" xfId="1" applyFont="1" applyBorder="1" applyAlignment="1">
      <alignment horizontal="center"/>
    </xf>
    <xf numFmtId="164" fontId="3" fillId="0" borderId="10" xfId="1" applyFont="1" applyBorder="1" applyAlignment="1">
      <alignment horizontal="center"/>
    </xf>
    <xf numFmtId="164" fontId="3" fillId="0" borderId="11" xfId="1" applyFont="1" applyBorder="1" applyAlignment="1">
      <alignment horizontal="center"/>
    </xf>
    <xf numFmtId="164" fontId="3" fillId="0" borderId="12" xfId="1" applyFont="1" applyBorder="1" applyAlignment="1">
      <alignment horizontal="center"/>
    </xf>
    <xf numFmtId="0" fontId="7" fillId="0" borderId="0" xfId="0" applyFont="1"/>
    <xf numFmtId="164" fontId="2" fillId="0" borderId="0" xfId="1" applyFont="1"/>
    <xf numFmtId="0" fontId="3" fillId="0" borderId="4" xfId="0" applyFont="1" applyBorder="1" applyAlignment="1">
      <alignment horizontal="center"/>
    </xf>
    <xf numFmtId="164" fontId="3" fillId="0" borderId="4" xfId="1" applyFont="1" applyBorder="1" applyAlignment="1">
      <alignment horizontal="center"/>
    </xf>
    <xf numFmtId="164" fontId="2" fillId="0" borderId="0" xfId="1" applyFont="1" applyAlignment="1">
      <alignment horizontal="center"/>
    </xf>
    <xf numFmtId="0" fontId="5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3"/>
    </xf>
    <xf numFmtId="164" fontId="3" fillId="0" borderId="10" xfId="1" applyFont="1" applyBorder="1"/>
    <xf numFmtId="164" fontId="3" fillId="0" borderId="12" xfId="1" applyFont="1" applyBorder="1"/>
    <xf numFmtId="164" fontId="2" fillId="0" borderId="9" xfId="1" applyFont="1" applyBorder="1"/>
    <xf numFmtId="0" fontId="2" fillId="0" borderId="5" xfId="0" applyFont="1" applyBorder="1" applyAlignment="1">
      <alignment horizontal="right"/>
    </xf>
    <xf numFmtId="0" fontId="3" fillId="0" borderId="6" xfId="0" applyFont="1" applyBorder="1"/>
    <xf numFmtId="164" fontId="3" fillId="0" borderId="6" xfId="1" applyFont="1" applyBorder="1"/>
    <xf numFmtId="164" fontId="3" fillId="0" borderId="7" xfId="1" applyFont="1" applyBorder="1"/>
    <xf numFmtId="164" fontId="2" fillId="0" borderId="2" xfId="1" applyFont="1" applyBorder="1" applyAlignment="1">
      <alignment horizontal="center"/>
    </xf>
    <xf numFmtId="15" fontId="3" fillId="0" borderId="3" xfId="1" applyNumberFormat="1" applyFont="1" applyBorder="1" applyAlignment="1">
      <alignment horizontal="center" vertical="center"/>
    </xf>
    <xf numFmtId="164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15" fontId="3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left" indent="2"/>
    </xf>
    <xf numFmtId="0" fontId="3" fillId="0" borderId="0" xfId="0" applyFont="1" applyAlignment="1">
      <alignment vertical="center" wrapText="1"/>
    </xf>
    <xf numFmtId="164" fontId="3" fillId="0" borderId="1" xfId="1" quotePrefix="1" applyFont="1" applyBorder="1" applyAlignment="1">
      <alignment horizontal="center" vertical="center"/>
    </xf>
    <xf numFmtId="15" fontId="3" fillId="4" borderId="1" xfId="0" applyNumberFormat="1" applyFont="1" applyFill="1" applyBorder="1" applyAlignment="1">
      <alignment horizontal="center" vertical="center"/>
    </xf>
    <xf numFmtId="15" fontId="3" fillId="4" borderId="3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164" fontId="3" fillId="4" borderId="1" xfId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0" fontId="3" fillId="4" borderId="1" xfId="0" applyFont="1" applyFill="1" applyBorder="1"/>
    <xf numFmtId="0" fontId="0" fillId="4" borderId="0" xfId="0" applyFill="1"/>
    <xf numFmtId="164" fontId="3" fillId="4" borderId="1" xfId="1" applyFont="1" applyFill="1" applyBorder="1"/>
    <xf numFmtId="164" fontId="3" fillId="4" borderId="1" xfId="0" applyNumberFormat="1" applyFont="1" applyFill="1" applyBorder="1" applyAlignment="1">
      <alignment horizontal="center"/>
    </xf>
    <xf numFmtId="0" fontId="3" fillId="4" borderId="0" xfId="0" applyFont="1" applyFill="1"/>
    <xf numFmtId="15" fontId="3" fillId="4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0" xfId="0" applyFont="1" applyFill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164" fontId="3" fillId="5" borderId="1" xfId="1" applyFont="1" applyFill="1" applyBorder="1" applyAlignment="1">
      <alignment horizontal="center" vertical="center"/>
    </xf>
    <xf numFmtId="164" fontId="3" fillId="4" borderId="1" xfId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/>
    </xf>
    <xf numFmtId="164" fontId="3" fillId="0" borderId="1" xfId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3" fillId="0" borderId="3" xfId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DDB42C"/>
      <color rgb="FF0C6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rive\1.%20Accounting%20compliance\2.%20Monthly%20Compliance\Looop%20Express%20LLC\1.%20Monthly%20financial%20reporting\0.%20Client%20shared%20folder\0.%20Raw%20data\5.%20May%202023\transactions-looop-express-apr302023-may302023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s-looop-express-apr3"/>
    </sheetNames>
    <sheetDataSet>
      <sheetData sheetId="0" refreshError="1">
        <row r="2">
          <cell r="C2">
            <v>-20</v>
          </cell>
          <cell r="F2" t="str">
            <v>NOTION LABS, INC.</v>
          </cell>
        </row>
        <row r="3">
          <cell r="C3">
            <v>-50</v>
          </cell>
        </row>
        <row r="4">
          <cell r="C4">
            <v>-20</v>
          </cell>
        </row>
        <row r="5">
          <cell r="C5">
            <v>-30</v>
          </cell>
          <cell r="F5" t="str">
            <v>MIDJOURNEY INC.</v>
          </cell>
        </row>
        <row r="6">
          <cell r="C6">
            <v>-15</v>
          </cell>
          <cell r="F6" t="str">
            <v>FIGMA MONTHLY RENEWAL</v>
          </cell>
        </row>
        <row r="7">
          <cell r="C7">
            <v>-20</v>
          </cell>
          <cell r="F7" t="str">
            <v>CHATGPT SUBSCRIPTION</v>
          </cell>
        </row>
        <row r="8">
          <cell r="C8">
            <v>-15.87</v>
          </cell>
        </row>
        <row r="9">
          <cell r="C9">
            <v>-15.87</v>
          </cell>
        </row>
        <row r="10">
          <cell r="C10">
            <v>-63</v>
          </cell>
          <cell r="F10" t="str">
            <v>Upwork -581978710REF</v>
          </cell>
        </row>
        <row r="11">
          <cell r="C11">
            <v>-16</v>
          </cell>
        </row>
        <row r="12">
          <cell r="C12">
            <v>-63</v>
          </cell>
          <cell r="F12" t="str">
            <v>Upwork -579499346REF</v>
          </cell>
        </row>
        <row r="13">
          <cell r="C13">
            <v>-2.6</v>
          </cell>
          <cell r="F13" t="str">
            <v>Google ADS1502555741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30"/>
  <sheetViews>
    <sheetView showGridLines="0" view="pageBreakPreview" zoomScale="94" zoomScaleNormal="75" zoomScaleSheetLayoutView="75" workbookViewId="0">
      <selection sqref="A1:A4"/>
    </sheetView>
  </sheetViews>
  <sheetFormatPr defaultColWidth="8.85546875" defaultRowHeight="15" x14ac:dyDescent="0.25"/>
  <cols>
    <col min="1" max="1" width="29.140625" style="2" customWidth="1"/>
    <col min="2" max="2" width="0.85546875" style="2" customWidth="1"/>
    <col min="3" max="3" width="12.85546875" style="33" customWidth="1"/>
    <col min="4" max="11" width="12.85546875" style="2" customWidth="1"/>
    <col min="12" max="14" width="12.85546875" style="2" hidden="1" customWidth="1"/>
    <col min="15" max="15" width="0.85546875" style="2" customWidth="1"/>
    <col min="16" max="16" width="12.85546875" style="2" customWidth="1"/>
    <col min="17" max="16384" width="8.85546875" style="2"/>
  </cols>
  <sheetData>
    <row r="1" spans="1:16" x14ac:dyDescent="0.25">
      <c r="A1" s="1" t="s">
        <v>202</v>
      </c>
      <c r="B1" s="1"/>
    </row>
    <row r="2" spans="1:16" x14ac:dyDescent="0.25">
      <c r="A2" s="1" t="s">
        <v>201</v>
      </c>
      <c r="B2" s="1"/>
    </row>
    <row r="3" spans="1:16" x14ac:dyDescent="0.25">
      <c r="A3" s="1" t="s">
        <v>200</v>
      </c>
      <c r="B3" s="1"/>
    </row>
    <row r="4" spans="1:16" ht="15.75" thickBot="1" x14ac:dyDescent="0.3">
      <c r="A4" s="13" t="s">
        <v>68</v>
      </c>
      <c r="B4" s="13"/>
      <c r="C4" s="4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.75" thickBot="1" x14ac:dyDescent="0.3">
      <c r="A5" s="1"/>
      <c r="B5" s="1"/>
    </row>
    <row r="6" spans="1:16" ht="15.75" thickBot="1" x14ac:dyDescent="0.3">
      <c r="C6" s="34" t="s">
        <v>35</v>
      </c>
      <c r="D6" s="34" t="s">
        <v>36</v>
      </c>
      <c r="E6" s="34" t="s">
        <v>37</v>
      </c>
      <c r="F6" s="34" t="s">
        <v>38</v>
      </c>
      <c r="G6" s="34" t="s">
        <v>39</v>
      </c>
      <c r="H6" s="34" t="s">
        <v>40</v>
      </c>
      <c r="I6" s="34" t="s">
        <v>41</v>
      </c>
      <c r="J6" s="34" t="s">
        <v>42</v>
      </c>
      <c r="K6" s="34" t="s">
        <v>43</v>
      </c>
      <c r="L6" s="34" t="s">
        <v>44</v>
      </c>
      <c r="M6" s="34" t="s">
        <v>45</v>
      </c>
      <c r="N6" s="34" t="s">
        <v>46</v>
      </c>
      <c r="P6" s="12" t="s">
        <v>48</v>
      </c>
    </row>
    <row r="7" spans="1:16" ht="15.75" thickBot="1" x14ac:dyDescent="0.3">
      <c r="C7" s="56" t="s">
        <v>76</v>
      </c>
      <c r="D7" s="56" t="s">
        <v>76</v>
      </c>
      <c r="E7" s="56" t="s">
        <v>76</v>
      </c>
      <c r="F7" s="56" t="s">
        <v>76</v>
      </c>
      <c r="G7" s="56" t="s">
        <v>76</v>
      </c>
      <c r="H7" s="56" t="s">
        <v>76</v>
      </c>
      <c r="I7" s="56" t="s">
        <v>76</v>
      </c>
      <c r="J7" s="56" t="s">
        <v>76</v>
      </c>
      <c r="K7" s="56" t="s">
        <v>76</v>
      </c>
      <c r="L7" s="56" t="s">
        <v>76</v>
      </c>
      <c r="M7" s="56" t="s">
        <v>76</v>
      </c>
      <c r="N7" s="56" t="s">
        <v>76</v>
      </c>
      <c r="P7" s="56" t="s">
        <v>76</v>
      </c>
    </row>
    <row r="8" spans="1:16" x14ac:dyDescent="0.25">
      <c r="A8" s="2" t="s">
        <v>23</v>
      </c>
      <c r="C8" s="33">
        <f>SUMIF(' Client Invoice Listing'!$B:$B,'Income Statement'!C6,' Client Invoice Listing'!$K:$K)</f>
        <v>0</v>
      </c>
      <c r="D8" s="33">
        <f>SUMIF(' Client Invoice Listing'!$B:$B,'Income Statement'!D6,' Client Invoice Listing'!$K:$K)</f>
        <v>9630</v>
      </c>
      <c r="E8" s="33">
        <f>SUMIF(' Client Invoice Listing'!$B:$B,'Income Statement'!E6,' Client Invoice Listing'!$K:$K)</f>
        <v>0</v>
      </c>
      <c r="F8" s="33">
        <f>SUMIF(' Client Invoice Listing'!$B:$B,'Income Statement'!F6,' Client Invoice Listing'!$K:$K)</f>
        <v>0</v>
      </c>
      <c r="G8" s="33">
        <f>SUMIF(' Client Invoice Listing'!$B:$B,'Income Statement'!G6,' Client Invoice Listing'!$K:$K)</f>
        <v>0</v>
      </c>
      <c r="H8" s="33">
        <f>SUMIF(' Client Invoice Listing'!$B:$B,'Income Statement'!H6,' Client Invoice Listing'!$K:$K)</f>
        <v>0</v>
      </c>
      <c r="I8" s="33">
        <f>SUMIF(' Client Invoice Listing'!$B:$B,'Income Statement'!I6,' Client Invoice Listing'!$K:$K)</f>
        <v>0</v>
      </c>
      <c r="J8" s="33">
        <f>SUMIF(' Client Invoice Listing'!$B:$B,'Income Statement'!J6,' Client Invoice Listing'!$K:$K)</f>
        <v>0</v>
      </c>
      <c r="K8" s="33">
        <f>SUMIF(' Client Invoice Listing'!$B:$B,'Income Statement'!K6,' Client Invoice Listing'!$K:$K)</f>
        <v>0</v>
      </c>
      <c r="L8" s="33">
        <f>SUMIF(' Client Invoice Listing'!$B:$B,'Income Statement'!L6,' Client Invoice Listing'!$K:$K)</f>
        <v>0</v>
      </c>
      <c r="M8" s="33">
        <f>SUMIF(' Client Invoice Listing'!$B:$B,'Income Statement'!M6,' Client Invoice Listing'!$K:$K)</f>
        <v>0</v>
      </c>
      <c r="N8" s="33">
        <f>SUMIF(' Client Invoice Listing'!$B:$B,'Income Statement'!N6,' Client Invoice Listing'!$K:$K)</f>
        <v>0</v>
      </c>
      <c r="O8" s="3"/>
      <c r="P8" s="33">
        <f>SUM(C8:N8)</f>
        <v>9630</v>
      </c>
    </row>
    <row r="9" spans="1:16" x14ac:dyDescent="0.25">
      <c r="A9" s="2" t="s">
        <v>89</v>
      </c>
      <c r="C9" s="33">
        <f>(SUMIFS('Expense Listing'!$L:$L,'Expense Listing'!$B:$B,'Income Statement'!C6,'Expense Listing'!$H:$H,'Income Statement'!$A$9))*-1</f>
        <v>0</v>
      </c>
      <c r="D9" s="33">
        <f>(SUMIFS('Expense Listing'!$L:$L,'Expense Listing'!$B:$B,'Income Statement'!D6,'Expense Listing'!$H:$H,'Income Statement'!$A$9))*-1</f>
        <v>0</v>
      </c>
      <c r="E9" s="33">
        <f>(SUMIFS('Expense Listing'!$L:$L,'Expense Listing'!$B:$B,'Income Statement'!E6,'Expense Listing'!$H:$H,'Income Statement'!$A$9))*-1</f>
        <v>-2000</v>
      </c>
      <c r="F9" s="33">
        <f>(SUMIFS('Expense Listing'!$L:$L,'Expense Listing'!$B:$B,'Income Statement'!F6,'Expense Listing'!$H:$H,'Income Statement'!$A$9))*-1</f>
        <v>0</v>
      </c>
      <c r="G9" s="33">
        <f>(SUMIFS('Expense Listing'!$L:$L,'Expense Listing'!$B:$B,'Income Statement'!G6,'Expense Listing'!$H:$H,'Income Statement'!$A$9))*-1</f>
        <v>0</v>
      </c>
      <c r="H9" s="33">
        <f>(SUMIFS('Expense Listing'!$L:$L,'Expense Listing'!$B:$B,'Income Statement'!H6,'Expense Listing'!$H:$H,'Income Statement'!$A$9))*-1</f>
        <v>0</v>
      </c>
      <c r="I9" s="33">
        <f>(SUMIFS('Expense Listing'!$L:$L,'Expense Listing'!$B:$B,'Income Statement'!I6,'Expense Listing'!$H:$H,'Income Statement'!$A$9))*-1</f>
        <v>0</v>
      </c>
      <c r="J9" s="33">
        <f>(SUMIFS('Expense Listing'!$L:$L,'Expense Listing'!$B:$B,'Income Statement'!J6,'Expense Listing'!$H:$H,'Income Statement'!$A$9))*-1</f>
        <v>0</v>
      </c>
      <c r="K9" s="33">
        <f>(SUMIFS('Expense Listing'!$L:$L,'Expense Listing'!$B:$B,'Income Statement'!K6,'Expense Listing'!$H:$H,'Income Statement'!$A$9))*-1</f>
        <v>0</v>
      </c>
      <c r="L9" s="33">
        <f>(SUMIFS('Expense Listing'!$L:$L,'Expense Listing'!$B:$B,'Income Statement'!L6,'Expense Listing'!$H:$H,'Income Statement'!$A$9))*-1</f>
        <v>0</v>
      </c>
      <c r="M9" s="33">
        <f>(SUMIFS('Expense Listing'!$L:$L,'Expense Listing'!$B:$B,'Income Statement'!M6,'Expense Listing'!$H:$H,'Income Statement'!$A$9))*-1</f>
        <v>0</v>
      </c>
      <c r="N9" s="33">
        <f>(SUMIFS('Expense Listing'!$L:$L,'Expense Listing'!$B:$B,'Income Statement'!N6,'Expense Listing'!$H:$H,'Income Statement'!$A$9))*-1</f>
        <v>0</v>
      </c>
      <c r="O9" s="3"/>
      <c r="P9" s="3">
        <f>SUM(C9:N9)</f>
        <v>-2000</v>
      </c>
    </row>
    <row r="10" spans="1:16" ht="7.5" customHeight="1" x14ac:dyDescent="0.25"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s="1" customFormat="1" thickBot="1" x14ac:dyDescent="0.25">
      <c r="A11" s="1" t="s">
        <v>24</v>
      </c>
      <c r="C11" s="36">
        <f t="shared" ref="C11:N11" si="0">SUM(C8:C9)</f>
        <v>0</v>
      </c>
      <c r="D11" s="36">
        <f t="shared" si="0"/>
        <v>9630</v>
      </c>
      <c r="E11" s="36">
        <f t="shared" si="0"/>
        <v>-2000</v>
      </c>
      <c r="F11" s="36">
        <f t="shared" si="0"/>
        <v>0</v>
      </c>
      <c r="G11" s="36">
        <f t="shared" si="0"/>
        <v>0</v>
      </c>
      <c r="H11" s="36">
        <f t="shared" si="0"/>
        <v>0</v>
      </c>
      <c r="I11" s="36">
        <f t="shared" si="0"/>
        <v>0</v>
      </c>
      <c r="J11" s="36">
        <f t="shared" si="0"/>
        <v>0</v>
      </c>
      <c r="K11" s="36">
        <f t="shared" si="0"/>
        <v>0</v>
      </c>
      <c r="L11" s="36">
        <f t="shared" si="0"/>
        <v>0</v>
      </c>
      <c r="M11" s="36">
        <f t="shared" si="0"/>
        <v>0</v>
      </c>
      <c r="N11" s="36">
        <f t="shared" si="0"/>
        <v>0</v>
      </c>
      <c r="O11" s="42"/>
      <c r="P11" s="36">
        <f>SUM(P8:P9)</f>
        <v>7630</v>
      </c>
    </row>
    <row r="12" spans="1:16" ht="7.5" customHeight="1" x14ac:dyDescent="0.25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25">
      <c r="A13" s="1" t="s">
        <v>25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25">
      <c r="A14" s="2" t="s">
        <v>94</v>
      </c>
      <c r="C14" s="33">
        <f>SUMIFS('Bank Statement (Payoneer-EUR)'!$G:$G,'Bank Statement (Payoneer-EUR)'!$B:$B,'Income Statement'!$C$6,'Bank Statement (Payoneer-EUR)'!$L:$L,'Income Statement'!A14)</f>
        <v>0</v>
      </c>
      <c r="D14" s="33">
        <f>SUMIFS('Bank Statement (Payoneer-EUR)'!$G:$G,'Bank Statement (Payoneer-EUR)'!$B:$B,'Income Statement'!$D$6,'Bank Statement (Payoneer-EUR)'!$L:$L,'Income Statement'!A14)</f>
        <v>0</v>
      </c>
      <c r="E14" s="33">
        <f>SUMIFS('Bank Statement (Payoneer-EUR)'!$G:$G,'Bank Statement (Payoneer-EUR)'!$B:$B,'Income Statement'!$E$6,'Bank Statement (Payoneer-EUR)'!$L:$L,'Income Statement'!A14)+142.273000000003-22.0688000000027</f>
        <v>120.20420000000031</v>
      </c>
      <c r="F14" s="33">
        <f>SUMIFS('Bank Statement (Payoneer-EUR)'!$G:$G,'Bank Statement (Payoneer-EUR)'!$B:$B,'Income Statement'!$F$6,'Bank Statement (Payoneer-EUR)'!$L:$L,'Income Statement'!A14)-2.48</f>
        <v>-2.48</v>
      </c>
      <c r="G14" s="33">
        <f>SUMIFS('Bank Statement (Payoneer-EUR)'!$G:$G,'Bank Statement (Payoneer-EUR)'!$B:$B,'Income Statement'!$G$6,'Bank Statement (Payoneer-EUR)'!$L:$L,'Income Statement'!A14)</f>
        <v>0</v>
      </c>
      <c r="H14" s="33">
        <f>SUMIFS('Bank Statement (Payoneer-EUR)'!$G:$G,'Bank Statement (Payoneer-EUR)'!$B:$B,'Income Statement'!$H$6,'Bank Statement (Payoneer-EUR)'!$L:$L,'Income Statement'!A14)</f>
        <v>0</v>
      </c>
      <c r="I14" s="33">
        <f>SUMIFS('Bank Statement (Payoneer-EUR)'!$G:$G,'Bank Statement (Payoneer-EUR)'!$B:$B,'Income Statement'!$I$6,'Bank Statement (Payoneer-EUR)'!$L:$L,'Income Statement'!A14)</f>
        <v>0</v>
      </c>
      <c r="J14" s="33">
        <f>SUMIFS('Bank Statement (Payoneer-EUR)'!$G:$G,'Bank Statement (Payoneer-EUR)'!$B:$B,'Income Statement'!$J$6,'Bank Statement (Payoneer-EUR)'!$L:$L,'Income Statement'!A14)</f>
        <v>0</v>
      </c>
      <c r="K14" s="33">
        <f>SUMIFS('Bank Statement (Payoneer-EUR)'!$G:$G,'Bank Statement (Payoneer-EUR)'!$B:$B,'Income Statement'!$K$6,'Bank Statement (Payoneer-EUR)'!$L:$L,'Income Statement'!A14)</f>
        <v>0</v>
      </c>
      <c r="L14" s="33">
        <f>SUMIFS('Bank Statement (Payoneer-EUR)'!$G:$G,'Bank Statement (Payoneer-EUR)'!$B:$B,'Income Statement'!$L$6,'Bank Statement (Payoneer-EUR)'!$L:$L,'Income Statement'!A14)</f>
        <v>0</v>
      </c>
      <c r="M14" s="33">
        <f>SUMIFS('Bank Statement (Payoneer-EUR)'!$G:$G,'Bank Statement (Payoneer-EUR)'!$B:$B,'Income Statement'!M10,'Bank Statement (Payoneer-EUR)'!$L:$L,'Income Statement'!A14)</f>
        <v>0</v>
      </c>
      <c r="N14" s="33">
        <f>SUMIFS('Bank Statement (Payoneer-EUR)'!$G:$G,'Bank Statement (Payoneer-EUR)'!$B:$B,'Income Statement'!$N$6,'Bank Statement (Payoneer-EUR)'!$L:$L,'Income Statement'!A14)</f>
        <v>0</v>
      </c>
      <c r="O14" s="3"/>
      <c r="P14" s="3">
        <f>SUM(C14:N14)</f>
        <v>117.72420000000031</v>
      </c>
    </row>
    <row r="15" spans="1:16" ht="7.5" customHeight="1" x14ac:dyDescent="0.25"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25">
      <c r="A16" s="1" t="s">
        <v>26</v>
      </c>
      <c r="B16" s="1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25">
      <c r="A17" s="41" t="s">
        <v>27</v>
      </c>
      <c r="C17" s="38">
        <f>(SUMIFS('Expense Listing'!$L:$L,'Expense Listing'!$B:$B,'Income Statement'!C6,'Expense Listing'!$H:$H,'Income Statement'!$A$17))*-1</f>
        <v>0</v>
      </c>
      <c r="D17" s="38">
        <f>(SUMIFS('Expense Listing'!$L:$L,'Expense Listing'!$B:$B,'Income Statement'!D6,'Expense Listing'!$H:$H,'Income Statement'!$A$17))*-1</f>
        <v>0</v>
      </c>
      <c r="E17" s="38">
        <f>(SUMIFS('Expense Listing'!$L:$L,'Expense Listing'!$B:$B,'Income Statement'!E6,'Expense Listing'!$H:$H,'Income Statement'!$A$17))*-1</f>
        <v>0</v>
      </c>
      <c r="F17" s="38">
        <f>(SUMIFS('Expense Listing'!$L:$L,'Expense Listing'!$B:$B,'Income Statement'!F6,'Expense Listing'!$H:$H,'Income Statement'!$A$17))*-1</f>
        <v>0</v>
      </c>
      <c r="G17" s="38">
        <f>(SUMIFS('Expense Listing'!$L:$L,'Expense Listing'!$B:$B,'Income Statement'!G6,'Expense Listing'!$H:$H,'Income Statement'!$A$17))*-1</f>
        <v>0</v>
      </c>
      <c r="H17" s="38">
        <f>(SUMIFS('Expense Listing'!$L:$L,'Expense Listing'!$B:$B,'Income Statement'!H6,'Expense Listing'!$H:$H,'Income Statement'!$A$17))*-1</f>
        <v>0</v>
      </c>
      <c r="I17" s="38">
        <f>(SUMIFS('Expense Listing'!$L:$L,'Expense Listing'!$B:$B,'Income Statement'!I6,'Expense Listing'!$H:$H,'Income Statement'!$A$17))*-1</f>
        <v>0</v>
      </c>
      <c r="J17" s="38">
        <f>(SUMIFS('Expense Listing'!$L:$L,'Expense Listing'!$B:$B,'Income Statement'!J6,'Expense Listing'!$H:$H,'Income Statement'!$A$17))*-1</f>
        <v>0</v>
      </c>
      <c r="K17" s="38">
        <f>(SUMIFS('Expense Listing'!$L:$L,'Expense Listing'!$B:$B,'Income Statement'!K6,'Expense Listing'!$H:$H,'Income Statement'!$A$17))*-1</f>
        <v>0</v>
      </c>
      <c r="L17" s="38">
        <f>(SUMIFS('Expense Listing'!$L:$L,'Expense Listing'!$B:$B,'Income Statement'!L6,'Expense Listing'!$H:$H,'Income Statement'!$A$17))*-1</f>
        <v>0</v>
      </c>
      <c r="M17" s="38">
        <f>(SUMIFS('Expense Listing'!$L:$L,'Expense Listing'!$B:$B,'Income Statement'!M6,'Expense Listing'!$H:$H,'Income Statement'!$A$17))*-1</f>
        <v>0</v>
      </c>
      <c r="N17" s="38">
        <f>(SUMIFS('Expense Listing'!$L:$L,'Expense Listing'!$B:$B,'Income Statement'!N6,'Expense Listing'!$H:$H,'Income Statement'!$A$17))*-1</f>
        <v>0</v>
      </c>
      <c r="O17" s="3"/>
      <c r="P17" s="38">
        <f t="shared" ref="P17:P26" si="1">SUM(C17:N17)</f>
        <v>0</v>
      </c>
    </row>
    <row r="18" spans="1:16" x14ac:dyDescent="0.25">
      <c r="A18" s="41" t="s">
        <v>28</v>
      </c>
      <c r="C18" s="39">
        <f>(SUMIFS('Expense Listing'!$L:$L,'Expense Listing'!$B:$B,'Income Statement'!C6,'Expense Listing'!$H:$H,'Income Statement'!$A$18))*-1</f>
        <v>0</v>
      </c>
      <c r="D18" s="39">
        <f>(SUMIFS('Expense Listing'!$L:$L,'Expense Listing'!$B:$B,'Income Statement'!D6,'Expense Listing'!$H:$H,'Income Statement'!$A$18))*-1</f>
        <v>0</v>
      </c>
      <c r="E18" s="39">
        <f>(SUMIFS('Expense Listing'!$L:$L,'Expense Listing'!$B:$B,'Income Statement'!E6,'Expense Listing'!$H:$H,'Income Statement'!$A$18))*-1</f>
        <v>0</v>
      </c>
      <c r="F18" s="39">
        <f>(SUMIFS('Expense Listing'!$L:$L,'Expense Listing'!$B:$B,'Income Statement'!F6,'Expense Listing'!$H:$H,'Income Statement'!$A$18))*-1</f>
        <v>0</v>
      </c>
      <c r="G18" s="39">
        <f>(SUMIFS('Expense Listing'!$L:$L,'Expense Listing'!$B:$B,'Income Statement'!G6,'Expense Listing'!$H:$H,'Income Statement'!$A$18))*-1</f>
        <v>0</v>
      </c>
      <c r="H18" s="39">
        <f>(SUMIFS('Expense Listing'!$L:$L,'Expense Listing'!$B:$B,'Income Statement'!H6,'Expense Listing'!$H:$H,'Income Statement'!$A$18))*-1</f>
        <v>0</v>
      </c>
      <c r="I18" s="39">
        <f>(SUMIFS('Expense Listing'!$L:$L,'Expense Listing'!$B:$B,'Income Statement'!I6,'Expense Listing'!$H:$H,'Income Statement'!$A$18))*-1</f>
        <v>0</v>
      </c>
      <c r="J18" s="39">
        <f>(SUMIFS('Expense Listing'!$L:$L,'Expense Listing'!$B:$B,'Income Statement'!J6,'Expense Listing'!$H:$H,'Income Statement'!$A$18))*-1</f>
        <v>0</v>
      </c>
      <c r="K18" s="39">
        <f>(SUMIFS('Expense Listing'!$L:$L,'Expense Listing'!$B:$B,'Income Statement'!K6,'Expense Listing'!$H:$H,'Income Statement'!$A$18))*-1</f>
        <v>0</v>
      </c>
      <c r="L18" s="39">
        <f>(SUMIFS('Expense Listing'!$L:$L,'Expense Listing'!$B:$B,'Income Statement'!L6,'Expense Listing'!$H:$H,'Income Statement'!$A$18))*-1</f>
        <v>0</v>
      </c>
      <c r="M18" s="39">
        <f>(SUMIFS('Expense Listing'!$L:$L,'Expense Listing'!$B:$B,'Income Statement'!M6,'Expense Listing'!$H:$H,'Income Statement'!$A$18))*-1</f>
        <v>0</v>
      </c>
      <c r="N18" s="39">
        <f>(SUMIFS('Expense Listing'!$L:$L,'Expense Listing'!$B:$B,'Income Statement'!N6,'Expense Listing'!$H:$H,'Income Statement'!$A$18))*-1</f>
        <v>0</v>
      </c>
      <c r="O18" s="3"/>
      <c r="P18" s="39">
        <f t="shared" si="1"/>
        <v>0</v>
      </c>
    </row>
    <row r="19" spans="1:16" x14ac:dyDescent="0.25">
      <c r="A19" s="41" t="s">
        <v>29</v>
      </c>
      <c r="C19" s="39">
        <f>(SUMIFS('Expense Listing'!$L:$L,'Expense Listing'!$B:$B,'Income Statement'!C6,'Expense Listing'!$H:$H,'Income Statement'!$A$19))*-1</f>
        <v>0</v>
      </c>
      <c r="D19" s="39">
        <f>(SUMIFS('Expense Listing'!$L:$L,'Expense Listing'!$B:$B,'Income Statement'!D6,'Expense Listing'!$H:$H,'Income Statement'!$A$19))*-1</f>
        <v>0</v>
      </c>
      <c r="E19" s="39">
        <f>(SUMIFS('Expense Listing'!$L:$L,'Expense Listing'!$B:$B,'Income Statement'!E6,'Expense Listing'!$H:$H,'Income Statement'!$A$19))*-1</f>
        <v>0</v>
      </c>
      <c r="F19" s="39">
        <f>(SUMIFS('Expense Listing'!$L:$L,'Expense Listing'!$B:$B,'Income Statement'!F6,'Expense Listing'!$H:$H,'Income Statement'!$A$19))*-1</f>
        <v>-164.321</v>
      </c>
      <c r="G19" s="39">
        <f>(SUMIFS('Expense Listing'!$L:$L,'Expense Listing'!$B:$B,'Income Statement'!G6,'Expense Listing'!$H:$H,'Income Statement'!$A$19))*-1</f>
        <v>-202.74</v>
      </c>
      <c r="H19" s="39">
        <f>(SUMIFS('Expense Listing'!$L:$L,'Expense Listing'!$B:$B,'Income Statement'!H6,'Expense Listing'!$H:$H,'Income Statement'!$A$19))*-1</f>
        <v>-170</v>
      </c>
      <c r="I19" s="39">
        <f>(SUMIFS('Expense Listing'!$L:$L,'Expense Listing'!$B:$B,'Income Statement'!I6,'Expense Listing'!$H:$H,'Income Statement'!$A$19))*-1</f>
        <v>-180</v>
      </c>
      <c r="J19" s="39">
        <f>(SUMIFS('Expense Listing'!$L:$L,'Expense Listing'!$B:$B,'Income Statement'!J6,'Expense Listing'!$H:$H,'Income Statement'!$A$19))*-1</f>
        <v>-180</v>
      </c>
      <c r="K19" s="39">
        <f>(SUMIFS('Expense Listing'!$L:$L,'Expense Listing'!$B:$B,'Income Statement'!K6,'Expense Listing'!$H:$H,'Income Statement'!$A$19))*-1</f>
        <v>-285</v>
      </c>
      <c r="L19" s="39">
        <f>(SUMIFS('Expense Listing'!$L:$L,'Expense Listing'!$B:$B,'Income Statement'!L6,'Expense Listing'!$H:$H,'Income Statement'!$A$19))*-1</f>
        <v>0</v>
      </c>
      <c r="M19" s="39">
        <f>(SUMIFS('Expense Listing'!$L:$L,'Expense Listing'!$B:$B,'Income Statement'!M6,'Expense Listing'!$H:$H,'Income Statement'!$A$19))*-1</f>
        <v>0</v>
      </c>
      <c r="N19" s="39">
        <f>(SUMIFS('Expense Listing'!$L:$L,'Expense Listing'!$B:$B,'Income Statement'!N6,'Expense Listing'!$H:$H,'Income Statement'!$A$19))*-1</f>
        <v>0</v>
      </c>
      <c r="O19" s="3"/>
      <c r="P19" s="39">
        <f t="shared" si="1"/>
        <v>-1182.0610000000001</v>
      </c>
    </row>
    <row r="20" spans="1:16" x14ac:dyDescent="0.25">
      <c r="A20" s="41" t="s">
        <v>127</v>
      </c>
      <c r="C20" s="39">
        <f>(SUMIFS('Expense Listing'!$L:$L,'Expense Listing'!$B:$B,'Income Statement'!C6,'Expense Listing'!$H:$H,'Income Statement'!$A$20))*-1</f>
        <v>0</v>
      </c>
      <c r="D20" s="39">
        <f>(SUMIFS('Expense Listing'!$L:$L,'Expense Listing'!$B:$B,'Income Statement'!D6,'Expense Listing'!$H:$H,'Income Statement'!$A$20))*-1</f>
        <v>0</v>
      </c>
      <c r="E20" s="39">
        <f>(SUMIFS('Expense Listing'!$L:$L,'Expense Listing'!$B:$B,'Income Statement'!E6,'Expense Listing'!$H:$H,'Income Statement'!$A$20))*-1</f>
        <v>0</v>
      </c>
      <c r="F20" s="39">
        <f>(SUMIFS('Expense Listing'!$L:$L,'Expense Listing'!$B:$B,'Income Statement'!F6,'Expense Listing'!$H:$H,'Income Statement'!$A$20))*-1</f>
        <v>-50</v>
      </c>
      <c r="G20" s="39">
        <f>(SUMIFS('Expense Listing'!$L:$L,'Expense Listing'!$B:$B,'Income Statement'!G6,'Expense Listing'!$H:$H,'Income Statement'!$A$20))*-1</f>
        <v>-2.6</v>
      </c>
      <c r="H20" s="39">
        <f>(SUMIFS('Expense Listing'!$L:$L,'Expense Listing'!$B:$B,'Income Statement'!H6,'Expense Listing'!$H:$H,'Income Statement'!$A$20))*-1</f>
        <v>-52.94</v>
      </c>
      <c r="I20" s="39">
        <f>(SUMIFS('Expense Listing'!$L:$L,'Expense Listing'!$B:$B,'Income Statement'!I6,'Expense Listing'!$H:$H,'Income Statement'!$A$20))*-1</f>
        <v>0</v>
      </c>
      <c r="J20" s="39">
        <f>(SUMIFS('Expense Listing'!$L:$L,'Expense Listing'!$B:$B,'Income Statement'!J6,'Expense Listing'!$H:$H,'Income Statement'!$A$20))*-1</f>
        <v>0</v>
      </c>
      <c r="K20" s="39">
        <f>(SUMIFS('Expense Listing'!$L:$L,'Expense Listing'!$B:$B,'Income Statement'!K6,'Expense Listing'!$H:$H,'Income Statement'!$A$20))*-1</f>
        <v>0</v>
      </c>
      <c r="L20" s="39">
        <f>(SUMIFS('Expense Listing'!$L:$L,'Expense Listing'!$B:$B,'Income Statement'!L6,'Expense Listing'!$H:$H,'Income Statement'!$A$20))*-1</f>
        <v>0</v>
      </c>
      <c r="M20" s="39">
        <f>(SUMIFS('Expense Listing'!$L:$L,'Expense Listing'!$B:$B,'Income Statement'!M6,'Expense Listing'!$H:$H,'Income Statement'!$A$20))*-1</f>
        <v>0</v>
      </c>
      <c r="N20" s="39">
        <f>(SUMIFS('Expense Listing'!$L:$L,'Expense Listing'!$B:$B,'Income Statement'!N6,'Expense Listing'!$H:$H,'Income Statement'!$A$20))*-1</f>
        <v>0</v>
      </c>
      <c r="O20" s="3"/>
      <c r="P20" s="39">
        <f t="shared" si="1"/>
        <v>-105.53999999999999</v>
      </c>
    </row>
    <row r="21" spans="1:16" x14ac:dyDescent="0.25">
      <c r="A21" s="41" t="s">
        <v>31</v>
      </c>
      <c r="C21" s="39">
        <f>(SUMIFS('Expense Listing'!$L:$L,'Expense Listing'!$B:$B,'Income Statement'!C6,'Expense Listing'!$H:$H,'Income Statement'!$A$21))*-1</f>
        <v>0</v>
      </c>
      <c r="D21" s="39">
        <f>(SUMIFS('Expense Listing'!$L:$L,'Expense Listing'!$B:$B,'Income Statement'!D6,'Expense Listing'!$H:$H,'Income Statement'!$A$21))*-1</f>
        <v>0</v>
      </c>
      <c r="E21" s="39">
        <f>(SUMIFS('Expense Listing'!$L:$L,'Expense Listing'!$B:$B,'Income Statement'!E6,'Expense Listing'!$H:$H,'Income Statement'!$A$21))*-1</f>
        <v>0</v>
      </c>
      <c r="F21" s="39">
        <f>(SUMIFS('Expense Listing'!$L:$L,'Expense Listing'!$B:$B,'Income Statement'!F6,'Expense Listing'!$H:$H,'Income Statement'!$A$21))*-1</f>
        <v>0</v>
      </c>
      <c r="G21" s="39">
        <f>(SUMIFS('Expense Listing'!$L:$L,'Expense Listing'!$B:$B,'Income Statement'!G6,'Expense Listing'!$H:$H,'Income Statement'!$A$21))*-1</f>
        <v>0</v>
      </c>
      <c r="H21" s="39">
        <f>(SUMIFS('Expense Listing'!$L:$L,'Expense Listing'!$B:$B,'Income Statement'!H6,'Expense Listing'!$H:$H,'Income Statement'!$A$21))*-1</f>
        <v>0</v>
      </c>
      <c r="I21" s="39">
        <f>(SUMIFS('Expense Listing'!$L:$L,'Expense Listing'!$B:$B,'Income Statement'!I6,'Expense Listing'!$H:$H,'Income Statement'!$A$21))*-1</f>
        <v>0</v>
      </c>
      <c r="J21" s="39">
        <f>(SUMIFS('Expense Listing'!$L:$L,'Expense Listing'!$B:$B,'Income Statement'!J6,'Expense Listing'!$H:$H,'Income Statement'!$A$21))*-1</f>
        <v>0</v>
      </c>
      <c r="K21" s="39">
        <f>(SUMIFS('Expense Listing'!$L:$L,'Expense Listing'!$B:$B,'Income Statement'!K6,'Expense Listing'!$H:$H,'Income Statement'!$A$21))*-1</f>
        <v>0</v>
      </c>
      <c r="L21" s="39">
        <f>(SUMIFS('Expense Listing'!$L:$L,'Expense Listing'!$B:$B,'Income Statement'!L6,'Expense Listing'!$H:$H,'Income Statement'!$A$21))*-1</f>
        <v>0</v>
      </c>
      <c r="M21" s="39">
        <f>(SUMIFS('Expense Listing'!$L:$L,'Expense Listing'!$B:$B,'Income Statement'!M6,'Expense Listing'!$H:$H,'Income Statement'!$A$21))*-1</f>
        <v>0</v>
      </c>
      <c r="N21" s="39">
        <f>(SUMIFS('Expense Listing'!$L:$L,'Expense Listing'!$B:$B,'Income Statement'!N6,'Expense Listing'!$H:$H,'Income Statement'!$A$21))*-1</f>
        <v>0</v>
      </c>
      <c r="O21" s="3"/>
      <c r="P21" s="39">
        <f t="shared" si="1"/>
        <v>0</v>
      </c>
    </row>
    <row r="22" spans="1:16" x14ac:dyDescent="0.25">
      <c r="A22" s="41" t="s">
        <v>49</v>
      </c>
      <c r="C22" s="39">
        <f>(SUMIFS('Expense Listing'!$L:$L,'Expense Listing'!$B:$B,'Income Statement'!C6,'Expense Listing'!$H:$H,'Income Statement'!$A$22))*-1</f>
        <v>-0.31609999999999999</v>
      </c>
      <c r="D22" s="39">
        <f>(SUMIFS('Expense Listing'!$L:$L,'Expense Listing'!$B:$B,'Income Statement'!D6,'Expense Listing'!$H:$H,'Income Statement'!$A$22))*-1</f>
        <v>0</v>
      </c>
      <c r="E22" s="39">
        <f>(SUMIFS('Expense Listing'!$L:$L,'Expense Listing'!$B:$B,'Income Statement'!E6,'Expense Listing'!$H:$H,'Income Statement'!$A$22))*-1</f>
        <v>-52.354199999999999</v>
      </c>
      <c r="F22" s="39">
        <f>(SUMIFS('Expense Listing'!$L:$L,'Expense Listing'!$B:$B,'Income Statement'!F6,'Expense Listing'!$H:$H,'Income Statement'!$A$22))*-1</f>
        <v>0</v>
      </c>
      <c r="G22" s="39">
        <f>(SUMIFS('Expense Listing'!$L:$L,'Expense Listing'!$B:$B,'Income Statement'!G6,'Expense Listing'!$H:$H,'Income Statement'!$A$22))*-1</f>
        <v>0</v>
      </c>
      <c r="H22" s="39">
        <f>(SUMIFS('Expense Listing'!$L:$L,'Expense Listing'!$B:$B,'Income Statement'!H6,'Expense Listing'!$H:$H,'Income Statement'!$A$22))*-1</f>
        <v>0</v>
      </c>
      <c r="I22" s="39">
        <f>(SUMIFS('Expense Listing'!$L:$L,'Expense Listing'!$B:$B,'Income Statement'!I6,'Expense Listing'!$H:$H,'Income Statement'!$A$22))*-1</f>
        <v>0</v>
      </c>
      <c r="J22" s="39">
        <f>(SUMIFS('Expense Listing'!$L:$L,'Expense Listing'!$B:$B,'Income Statement'!J6,'Expense Listing'!$H:$H,'Income Statement'!$A$22))*-1</f>
        <v>0</v>
      </c>
      <c r="K22" s="39">
        <f>(SUMIFS('Expense Listing'!$L:$L,'Expense Listing'!$B:$B,'Income Statement'!K6,'Expense Listing'!$H:$H,'Income Statement'!$A$22))*-1</f>
        <v>0</v>
      </c>
      <c r="L22" s="39">
        <f>(SUMIFS('Expense Listing'!$L:$L,'Expense Listing'!$B:$B,'Income Statement'!L6,'Expense Listing'!$H:$H,'Income Statement'!$A$22))*-1</f>
        <v>0</v>
      </c>
      <c r="M22" s="39">
        <f>(SUMIFS('Expense Listing'!$L:$L,'Expense Listing'!$B:$B,'Income Statement'!M6,'Expense Listing'!$H:$H,'Income Statement'!$A$22))*-1</f>
        <v>0</v>
      </c>
      <c r="N22" s="39">
        <f>(SUMIFS('Expense Listing'!$L:$L,'Expense Listing'!$B:$B,'Income Statement'!N6,'Expense Listing'!$H:$H,'Income Statement'!$A$22))*-1</f>
        <v>0</v>
      </c>
      <c r="O22" s="3"/>
      <c r="P22" s="39">
        <f t="shared" si="1"/>
        <v>-52.670299999999997</v>
      </c>
    </row>
    <row r="23" spans="1:16" x14ac:dyDescent="0.25">
      <c r="A23" s="41" t="s">
        <v>30</v>
      </c>
      <c r="C23" s="39">
        <f>(SUMIFS('Expense Listing'!$L:$L,'Expense Listing'!$B:$B,'Income Statement'!C6,'Expense Listing'!$H:$H,'Income Statement'!$A$23))*-1</f>
        <v>0</v>
      </c>
      <c r="D23" s="39">
        <f>(SUMIFS('Expense Listing'!$L:$L,'Expense Listing'!$B:$B,'Income Statement'!D6,'Expense Listing'!$H:$H,'Income Statement'!$A$23))*-1</f>
        <v>0</v>
      </c>
      <c r="E23" s="39">
        <f>(SUMIFS('Expense Listing'!$L:$L,'Expense Listing'!$B:$B,'Income Statement'!E6,'Expense Listing'!$H:$H,'Income Statement'!$A$23))*-1</f>
        <v>0</v>
      </c>
      <c r="F23" s="39">
        <f>(SUMIFS('Expense Listing'!$L:$L,'Expense Listing'!$B:$B,'Income Statement'!F6,'Expense Listing'!$H:$H,'Income Statement'!$A$23))*-1</f>
        <v>0</v>
      </c>
      <c r="G23" s="39">
        <f>(SUMIFS('Expense Listing'!$L:$L,'Expense Listing'!$B:$B,'Income Statement'!G6,'Expense Listing'!$H:$H,'Income Statement'!$A$23))*-1</f>
        <v>0</v>
      </c>
      <c r="H23" s="39">
        <f>(SUMIFS('Expense Listing'!$L:$L,'Expense Listing'!$B:$B,'Income Statement'!H6,'Expense Listing'!$H:$H,'Income Statement'!$A$23))*-1</f>
        <v>0</v>
      </c>
      <c r="I23" s="39">
        <f>(SUMIFS('Expense Listing'!$L:$L,'Expense Listing'!$B:$B,'Income Statement'!I6,'Expense Listing'!$H:$H,'Income Statement'!$A$23))*-1</f>
        <v>0</v>
      </c>
      <c r="J23" s="39">
        <f>(SUMIFS('Expense Listing'!$L:$L,'Expense Listing'!$B:$B,'Income Statement'!J6,'Expense Listing'!$H:$H,'Income Statement'!$A$23))*-1</f>
        <v>0</v>
      </c>
      <c r="K23" s="39">
        <f>(SUMIFS('Expense Listing'!$L:$L,'Expense Listing'!$B:$B,'Income Statement'!K6,'Expense Listing'!$H:$H,'Income Statement'!$A$23))*-1</f>
        <v>0</v>
      </c>
      <c r="L23" s="39">
        <f>(SUMIFS('Expense Listing'!$L:$L,'Expense Listing'!$B:$B,'Income Statement'!L6,'Expense Listing'!$H:$H,'Income Statement'!$A$23))*-1</f>
        <v>0</v>
      </c>
      <c r="M23" s="39">
        <f>(SUMIFS('Expense Listing'!$L:$L,'Expense Listing'!$B:$B,'Income Statement'!M6,'Expense Listing'!$H:$H,'Income Statement'!$A$23))*-1</f>
        <v>0</v>
      </c>
      <c r="N23" s="39">
        <f>(SUMIFS('Expense Listing'!$L:$L,'Expense Listing'!$B:$B,'Income Statement'!N6,'Expense Listing'!$H:$H,'Income Statement'!$A$23))*-1</f>
        <v>0</v>
      </c>
      <c r="O23" s="3"/>
      <c r="P23" s="39">
        <f t="shared" si="1"/>
        <v>0</v>
      </c>
    </row>
    <row r="24" spans="1:16" x14ac:dyDescent="0.25">
      <c r="A24" s="41" t="s">
        <v>126</v>
      </c>
      <c r="C24" s="39">
        <f>(SUMIFS('Expense Listing'!$L:$L,'Expense Listing'!$B:$B,'Income Statement'!C6,'Expense Listing'!$H:$H,'Income Statement'!$A$24))*-1</f>
        <v>0</v>
      </c>
      <c r="D24" s="39">
        <f>(SUMIFS('Expense Listing'!$L:$L,'Expense Listing'!$B:$B,'Income Statement'!D6,'Expense Listing'!$H:$H,'Income Statement'!$A$24))*-1</f>
        <v>0</v>
      </c>
      <c r="E24" s="39">
        <f>(SUMIFS('Expense Listing'!$L:$L,'Expense Listing'!$B:$B,'Income Statement'!E6,'Expense Listing'!$H:$H,'Income Statement'!$A$24))*-1</f>
        <v>0</v>
      </c>
      <c r="F24" s="39">
        <f>(SUMIFS('Expense Listing'!$L:$L,'Expense Listing'!$B:$B,'Income Statement'!F6,'Expense Listing'!$H:$H,'Income Statement'!$A$24))*-1</f>
        <v>-731.25</v>
      </c>
      <c r="G24" s="39">
        <f>(SUMIFS('Expense Listing'!$L:$L,'Expense Listing'!$B:$B,'Income Statement'!G6,'Expense Listing'!$H:$H,'Income Statement'!$A$24))*-1</f>
        <v>0</v>
      </c>
      <c r="H24" s="39">
        <f>(SUMIFS('Expense Listing'!$L:$L,'Expense Listing'!$B:$B,'Income Statement'!H6,'Expense Listing'!$H:$H,'Income Statement'!$A$24))*-1</f>
        <v>0</v>
      </c>
      <c r="I24" s="39">
        <f>(SUMIFS('Expense Listing'!$L:$L,'Expense Listing'!$B:$B,'Income Statement'!I6,'Expense Listing'!$H:$H,'Income Statement'!$A$24))*-1</f>
        <v>0</v>
      </c>
      <c r="J24" s="39">
        <f>(SUMIFS('Expense Listing'!$L:$L,'Expense Listing'!$B:$B,'Income Statement'!J6,'Expense Listing'!$H:$H,'Income Statement'!$A$24))*-1</f>
        <v>0</v>
      </c>
      <c r="K24" s="39">
        <f>(SUMIFS('Expense Listing'!$L:$L,'Expense Listing'!$B:$B,'Income Statement'!K6,'Expense Listing'!$H:$H,'Income Statement'!$A$24))*-1</f>
        <v>0</v>
      </c>
      <c r="L24" s="39">
        <f>(SUMIFS('Expense Listing'!$L:$L,'Expense Listing'!$B:$B,'Income Statement'!L6,'Expense Listing'!$H:$H,'Income Statement'!$A$24))*-1</f>
        <v>0</v>
      </c>
      <c r="M24" s="39">
        <f>(SUMIFS('Expense Listing'!$L:$L,'Expense Listing'!$B:$B,'Income Statement'!M6,'Expense Listing'!$H:$H,'Income Statement'!$A$24))*-1</f>
        <v>0</v>
      </c>
      <c r="N24" s="39">
        <f>(SUMIFS('Expense Listing'!$L:$L,'Expense Listing'!$B:$B,'Income Statement'!N6,'Expense Listing'!$H:$H,'Income Statement'!$A$24))*-1</f>
        <v>0</v>
      </c>
      <c r="O24" s="3"/>
      <c r="P24" s="39">
        <f t="shared" si="1"/>
        <v>-731.25</v>
      </c>
    </row>
    <row r="25" spans="1:16" x14ac:dyDescent="0.25">
      <c r="A25" s="41" t="s">
        <v>33</v>
      </c>
      <c r="C25" s="39">
        <f>(SUMIFS('Expense Listing'!$L:$L,'Expense Listing'!$B:$B,'Income Statement'!C6,'Expense Listing'!$H:$H,'Income Statement'!$A$25))*-1</f>
        <v>0</v>
      </c>
      <c r="D25" s="39">
        <f>(SUMIFS('Expense Listing'!$L:$L,'Expense Listing'!$B:$B,'Income Statement'!D6,'Expense Listing'!$H:$H,'Income Statement'!$A$25))*-1</f>
        <v>0</v>
      </c>
      <c r="E25" s="39">
        <f>(SUMIFS('Expense Listing'!$L:$L,'Expense Listing'!$B:$B,'Income Statement'!E6,'Expense Listing'!$H:$H,'Income Statement'!$A$25))*-1</f>
        <v>-63</v>
      </c>
      <c r="F25" s="39">
        <f>(SUMIFS('Expense Listing'!$L:$L,'Expense Listing'!$B:$B,'Income Statement'!F6,'Expense Listing'!$H:$H,'Income Statement'!$A$25))*-1</f>
        <v>-63</v>
      </c>
      <c r="G25" s="39">
        <f>(SUMIFS('Expense Listing'!$L:$L,'Expense Listing'!$B:$B,'Income Statement'!G6,'Expense Listing'!$H:$H,'Income Statement'!$A$25))*-1</f>
        <v>-63</v>
      </c>
      <c r="H25" s="39">
        <f>(SUMIFS('Expense Listing'!$L:$L,'Expense Listing'!$B:$B,'Income Statement'!H6,'Expense Listing'!$H:$H,'Income Statement'!$A$25))*-1</f>
        <v>-63</v>
      </c>
      <c r="I25" s="39">
        <f>(SUMIFS('Expense Listing'!$L:$L,'Expense Listing'!$B:$B,'Income Statement'!I6,'Expense Listing'!$H:$H,'Income Statement'!$A$25))*-1</f>
        <v>-60</v>
      </c>
      <c r="J25" s="39">
        <f>(SUMIFS('Expense Listing'!$L:$L,'Expense Listing'!$B:$B,'Income Statement'!J6,'Expense Listing'!$H:$H,'Income Statement'!$A$25))*-1</f>
        <v>-60</v>
      </c>
      <c r="K25" s="39">
        <f>(SUMIFS('Expense Listing'!$L:$L,'Expense Listing'!$B:$B,'Income Statement'!K6,'Expense Listing'!$H:$H,'Income Statement'!$A$25))*-1</f>
        <v>-60</v>
      </c>
      <c r="L25" s="39">
        <f>(SUMIFS('Expense Listing'!$L:$L,'Expense Listing'!$B:$B,'Income Statement'!L6,'Expense Listing'!$H:$H,'Income Statement'!$A$25))*-1</f>
        <v>0</v>
      </c>
      <c r="M25" s="39">
        <f>(SUMIFS('Expense Listing'!$L:$L,'Expense Listing'!$B:$B,'Income Statement'!M6,'Expense Listing'!$H:$H,'Income Statement'!$A$25))*-1</f>
        <v>0</v>
      </c>
      <c r="N25" s="39">
        <f>(SUMIFS('Expense Listing'!$L:$L,'Expense Listing'!$B:$B,'Income Statement'!N6,'Expense Listing'!$H:$H,'Income Statement'!$A$25))*-1</f>
        <v>0</v>
      </c>
      <c r="O25" s="3"/>
      <c r="P25" s="39">
        <f t="shared" si="1"/>
        <v>-432</v>
      </c>
    </row>
    <row r="26" spans="1:16" x14ac:dyDescent="0.25">
      <c r="A26" s="41" t="s">
        <v>32</v>
      </c>
      <c r="C26" s="40">
        <f>(SUMIFS('Expense Listing'!$L:$L,'Expense Listing'!$B:$B,'Income Statement'!C6,'Expense Listing'!$H:$H,'Income Statement'!$A$26))*-1</f>
        <v>0</v>
      </c>
      <c r="D26" s="40">
        <f>(SUMIFS('Expense Listing'!$L:$L,'Expense Listing'!$B:$B,'Income Statement'!D6,'Expense Listing'!$H:$H,'Income Statement'!$A$26))*-1</f>
        <v>0</v>
      </c>
      <c r="E26" s="40">
        <f>(SUMIFS('Expense Listing'!$L:$L,'Expense Listing'!$B:$B,'Income Statement'!E6,'Expense Listing'!$H:$H,'Income Statement'!$A$26))*-1</f>
        <v>0</v>
      </c>
      <c r="F26" s="40">
        <f>(SUMIFS('Expense Listing'!$L:$L,'Expense Listing'!$B:$B,'Income Statement'!F6,'Expense Listing'!$H:$H,'Income Statement'!$A$26))*-1</f>
        <v>0</v>
      </c>
      <c r="G26" s="40">
        <f>(SUMIFS('Expense Listing'!$L:$L,'Expense Listing'!$B:$B,'Income Statement'!G6,'Expense Listing'!$H:$H,'Income Statement'!$A$26))*-1</f>
        <v>0</v>
      </c>
      <c r="H26" s="40">
        <f>(SUMIFS('Expense Listing'!$L:$L,'Expense Listing'!$B:$B,'Income Statement'!H6,'Expense Listing'!$H:$H,'Income Statement'!$A$26))*-1</f>
        <v>0</v>
      </c>
      <c r="I26" s="40">
        <f>(SUMIFS('Expense Listing'!$L:$L,'Expense Listing'!$B:$B,'Income Statement'!I6,'Expense Listing'!$H:$H,'Income Statement'!$A$26))*-1</f>
        <v>0</v>
      </c>
      <c r="J26" s="40">
        <f>(SUMIFS('Expense Listing'!$L:$L,'Expense Listing'!$B:$B,'Income Statement'!J6,'Expense Listing'!$H:$H,'Income Statement'!$A$26))*-1</f>
        <v>0</v>
      </c>
      <c r="K26" s="40">
        <f>(SUMIFS('Expense Listing'!$L:$L,'Expense Listing'!$B:$B,'Income Statement'!K6,'Expense Listing'!$H:$H,'Income Statement'!$A$26))*-1</f>
        <v>0</v>
      </c>
      <c r="L26" s="40">
        <f>(SUMIFS('Expense Listing'!$L:$L,'Expense Listing'!$B:$B,'Income Statement'!L6,'Expense Listing'!$H:$H,'Income Statement'!$A$26))*-1</f>
        <v>0</v>
      </c>
      <c r="M26" s="40">
        <f>(SUMIFS('Expense Listing'!$L:$L,'Expense Listing'!$B:$B,'Income Statement'!M6,'Expense Listing'!$H:$H,'Income Statement'!$A$26))*-1</f>
        <v>0</v>
      </c>
      <c r="N26" s="40">
        <f>(SUMIFS('Expense Listing'!$L:$L,'Expense Listing'!$B:$B,'Income Statement'!N6,'Expense Listing'!$H:$H,'Income Statement'!$A$26))*-1</f>
        <v>0</v>
      </c>
      <c r="O26" s="3"/>
      <c r="P26" s="40">
        <f t="shared" si="1"/>
        <v>0</v>
      </c>
    </row>
    <row r="27" spans="1:16" s="1" customFormat="1" ht="14.25" x14ac:dyDescent="0.2">
      <c r="C27" s="45">
        <f>SUM(C17:C26)</f>
        <v>-0.31609999999999999</v>
      </c>
      <c r="D27" s="45">
        <f t="shared" ref="D27:P27" si="2">SUM(D17:D26)</f>
        <v>0</v>
      </c>
      <c r="E27" s="45">
        <f t="shared" si="2"/>
        <v>-115.35419999999999</v>
      </c>
      <c r="F27" s="45">
        <f t="shared" si="2"/>
        <v>-1008.571</v>
      </c>
      <c r="G27" s="45">
        <f t="shared" si="2"/>
        <v>-268.34000000000003</v>
      </c>
      <c r="H27" s="45">
        <f t="shared" si="2"/>
        <v>-285.94</v>
      </c>
      <c r="I27" s="45">
        <f t="shared" si="2"/>
        <v>-240</v>
      </c>
      <c r="J27" s="45">
        <f t="shared" si="2"/>
        <v>-240</v>
      </c>
      <c r="K27" s="45">
        <f t="shared" si="2"/>
        <v>-345</v>
      </c>
      <c r="L27" s="45">
        <f t="shared" si="2"/>
        <v>0</v>
      </c>
      <c r="M27" s="45">
        <f t="shared" si="2"/>
        <v>0</v>
      </c>
      <c r="N27" s="45">
        <f t="shared" si="2"/>
        <v>0</v>
      </c>
      <c r="O27" s="42"/>
      <c r="P27" s="45">
        <f t="shared" si="2"/>
        <v>-2503.5213000000003</v>
      </c>
    </row>
    <row r="28" spans="1:16" ht="7.5" customHeight="1" x14ac:dyDescent="0.25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 thickBot="1" x14ac:dyDescent="0.25">
      <c r="A29" s="1" t="s">
        <v>47</v>
      </c>
      <c r="C29" s="37">
        <f>C11+C14+C27</f>
        <v>-0.31609999999999999</v>
      </c>
      <c r="D29" s="37">
        <f t="shared" ref="D29:N29" si="3">D11+D14+D27</f>
        <v>9630</v>
      </c>
      <c r="E29" s="37">
        <f t="shared" si="3"/>
        <v>-1995.1499999999996</v>
      </c>
      <c r="F29" s="37">
        <f t="shared" si="3"/>
        <v>-1011.051</v>
      </c>
      <c r="G29" s="37">
        <f t="shared" si="3"/>
        <v>-268.34000000000003</v>
      </c>
      <c r="H29" s="37">
        <f t="shared" si="3"/>
        <v>-285.94</v>
      </c>
      <c r="I29" s="37">
        <f t="shared" si="3"/>
        <v>-240</v>
      </c>
      <c r="J29" s="37">
        <f t="shared" si="3"/>
        <v>-240</v>
      </c>
      <c r="K29" s="37">
        <f t="shared" si="3"/>
        <v>-345</v>
      </c>
      <c r="L29" s="37">
        <f t="shared" si="3"/>
        <v>0</v>
      </c>
      <c r="M29" s="37">
        <f t="shared" si="3"/>
        <v>0</v>
      </c>
      <c r="N29" s="37">
        <f t="shared" si="3"/>
        <v>0</v>
      </c>
      <c r="O29" s="42"/>
      <c r="P29" s="37">
        <f t="shared" ref="P29" si="4">P11+P14+P27</f>
        <v>5244.2029000000002</v>
      </c>
    </row>
    <row r="30" spans="1:16" ht="15.75" thickTop="1" x14ac:dyDescent="0.25"/>
  </sheetData>
  <phoneticPr fontId="6" type="noConversion"/>
  <pageMargins left="0.70866141732283472" right="0.70866141732283472" top="0.74803149606299213" bottom="0.74803149606299213" header="0.31496062992125984" footer="0.31496062992125984"/>
  <pageSetup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40"/>
  <sheetViews>
    <sheetView showGridLines="0" view="pageBreakPreview" zoomScaleNormal="100" zoomScaleSheetLayoutView="75" workbookViewId="0">
      <selection sqref="A1:A3"/>
    </sheetView>
  </sheetViews>
  <sheetFormatPr defaultColWidth="8.85546875" defaultRowHeight="15" x14ac:dyDescent="0.25"/>
  <cols>
    <col min="1" max="1" width="27.28515625" style="2" bestFit="1" customWidth="1"/>
    <col min="2" max="2" width="0.85546875" style="2" customWidth="1"/>
    <col min="3" max="3" width="12.85546875" style="33" customWidth="1"/>
    <col min="4" max="11" width="12.85546875" style="2" customWidth="1"/>
    <col min="12" max="14" width="12.85546875" style="2" hidden="1" customWidth="1"/>
    <col min="15" max="16384" width="8.85546875" style="2"/>
  </cols>
  <sheetData>
    <row r="1" spans="1:14" x14ac:dyDescent="0.25">
      <c r="A1" s="1" t="s">
        <v>202</v>
      </c>
      <c r="B1" s="1"/>
    </row>
    <row r="2" spans="1:14" x14ac:dyDescent="0.25">
      <c r="A2" s="1" t="s">
        <v>201</v>
      </c>
      <c r="B2" s="1"/>
    </row>
    <row r="3" spans="1:14" x14ac:dyDescent="0.25">
      <c r="A3" s="1" t="s">
        <v>200</v>
      </c>
      <c r="B3" s="1"/>
    </row>
    <row r="4" spans="1:14" ht="15.75" thickBot="1" x14ac:dyDescent="0.3">
      <c r="A4" s="13" t="s">
        <v>68</v>
      </c>
      <c r="B4" s="13"/>
      <c r="C4" s="4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5.75" thickBot="1" x14ac:dyDescent="0.3">
      <c r="A5" s="1"/>
      <c r="B5" s="1"/>
    </row>
    <row r="6" spans="1:14" ht="15.75" thickBot="1" x14ac:dyDescent="0.3">
      <c r="C6" s="34" t="s">
        <v>35</v>
      </c>
      <c r="D6" s="34" t="s">
        <v>36</v>
      </c>
      <c r="E6" s="34" t="s">
        <v>37</v>
      </c>
      <c r="F6" s="34" t="s">
        <v>38</v>
      </c>
      <c r="G6" s="34" t="s">
        <v>39</v>
      </c>
      <c r="H6" s="34" t="s">
        <v>40</v>
      </c>
      <c r="I6" s="34" t="s">
        <v>41</v>
      </c>
      <c r="J6" s="34" t="s">
        <v>42</v>
      </c>
      <c r="K6" s="34" t="s">
        <v>43</v>
      </c>
      <c r="L6" s="34" t="s">
        <v>44</v>
      </c>
      <c r="M6" s="34" t="s">
        <v>45</v>
      </c>
      <c r="N6" s="34" t="s">
        <v>46</v>
      </c>
    </row>
    <row r="7" spans="1:14" ht="15.75" thickBot="1" x14ac:dyDescent="0.3">
      <c r="C7" s="56" t="s">
        <v>76</v>
      </c>
      <c r="D7" s="56" t="s">
        <v>76</v>
      </c>
      <c r="E7" s="56" t="s">
        <v>76</v>
      </c>
      <c r="F7" s="56" t="s">
        <v>76</v>
      </c>
      <c r="G7" s="56" t="s">
        <v>76</v>
      </c>
      <c r="H7" s="56" t="s">
        <v>76</v>
      </c>
      <c r="I7" s="56" t="s">
        <v>76</v>
      </c>
      <c r="J7" s="56" t="s">
        <v>76</v>
      </c>
      <c r="K7" s="56" t="s">
        <v>76</v>
      </c>
      <c r="L7" s="56" t="s">
        <v>76</v>
      </c>
      <c r="M7" s="56" t="s">
        <v>76</v>
      </c>
      <c r="N7" s="56" t="s">
        <v>76</v>
      </c>
    </row>
    <row r="8" spans="1:14" x14ac:dyDescent="0.25">
      <c r="A8" s="17" t="s">
        <v>55</v>
      </c>
    </row>
    <row r="9" spans="1:14" ht="7.5" customHeight="1" x14ac:dyDescent="0.25">
      <c r="A9" s="17"/>
    </row>
    <row r="10" spans="1:14" x14ac:dyDescent="0.25">
      <c r="A10" s="46" t="s">
        <v>56</v>
      </c>
    </row>
    <row r="11" spans="1:14" x14ac:dyDescent="0.25">
      <c r="A11" s="47" t="s">
        <v>57</v>
      </c>
      <c r="C11" s="33">
        <f>SUMIF(' Client Invoice Listing'!$B:$B,'Balance Sheet'!C6,' Client Invoice Listing'!$K:$K)-SUMIF(' Client Invoice Listing'!$B:$B,'Balance Sheet'!C6,' Client Invoice Listing'!$N:$N)</f>
        <v>0</v>
      </c>
      <c r="D11" s="33">
        <f>C11+SUMIF(' Client Invoice Listing'!$B:$B,'Balance Sheet'!D6,' Client Invoice Listing'!$K:$K)-SUMIF(' Client Invoice Listing'!$B:$B,'Balance Sheet'!D6,' Client Invoice Listing'!$N:$N)</f>
        <v>0</v>
      </c>
      <c r="E11" s="33">
        <f>D11+SUMIF(' Client Invoice Listing'!$B:$B,'Balance Sheet'!E6,' Client Invoice Listing'!$I:$I)-SUMIF(' Client Invoice Listing'!$B:$B,'Balance Sheet'!E6,' Client Invoice Listing'!$N:$N)</f>
        <v>0</v>
      </c>
      <c r="F11" s="33">
        <f>E11+SUMIF(' Client Invoice Listing'!$B:$B,'Balance Sheet'!F6,' Client Invoice Listing'!$I:$I)-SUMIF(' Client Invoice Listing'!$B:$B,'Balance Sheet'!F6,' Client Invoice Listing'!$N:$N)</f>
        <v>0</v>
      </c>
      <c r="G11" s="33">
        <f>F11+SUMIF(' Client Invoice Listing'!$B:$B,'Balance Sheet'!G6,' Client Invoice Listing'!$I:$I)-SUMIF(' Client Invoice Listing'!$B:$B,'Balance Sheet'!G6,' Client Invoice Listing'!$N:$N)</f>
        <v>0</v>
      </c>
      <c r="H11" s="33">
        <f>G11+SUMIF(' Client Invoice Listing'!$B:$B,'Balance Sheet'!H6,' Client Invoice Listing'!$I:$I)-SUMIF(' Client Invoice Listing'!$B:$B,'Balance Sheet'!H6,' Client Invoice Listing'!$N:$N)</f>
        <v>0</v>
      </c>
      <c r="I11" s="33">
        <f>H11+SUMIF(' Client Invoice Listing'!$B:$B,'Balance Sheet'!I6,' Client Invoice Listing'!$I:$I)-SUMIF(' Client Invoice Listing'!$B:$B,'Balance Sheet'!I6,' Client Invoice Listing'!$N:$N)</f>
        <v>0</v>
      </c>
      <c r="J11" s="33">
        <f>I11+SUMIF(' Client Invoice Listing'!$B:$B,'Balance Sheet'!J6,' Client Invoice Listing'!$I:$I)-SUMIF(' Client Invoice Listing'!$B:$B,'Balance Sheet'!J6,' Client Invoice Listing'!$N:$N)</f>
        <v>0</v>
      </c>
      <c r="K11" s="33">
        <f>J11+SUMIF(' Client Invoice Listing'!$B:$B,'Balance Sheet'!K6,' Client Invoice Listing'!$I:$I)-SUMIF(' Client Invoice Listing'!$B:$B,'Balance Sheet'!K6,' Client Invoice Listing'!$N:$N)</f>
        <v>0</v>
      </c>
      <c r="L11" s="33">
        <f>K11+SUMIF(' Client Invoice Listing'!$B:$B,'Balance Sheet'!L6,' Client Invoice Listing'!$I:$I)-SUMIF(' Client Invoice Listing'!$B:$B,'Balance Sheet'!L6,' Client Invoice Listing'!$N:$N)</f>
        <v>0</v>
      </c>
      <c r="M11" s="33">
        <f>L11+SUMIF(' Client Invoice Listing'!$B:$B,'Balance Sheet'!M6,' Client Invoice Listing'!$I:$I)-SUMIF(' Client Invoice Listing'!$B:$B,'Balance Sheet'!M6,' Client Invoice Listing'!$N:$N)</f>
        <v>0</v>
      </c>
      <c r="N11" s="33">
        <f>M11+SUMIF(' Client Invoice Listing'!$B:$B,'Balance Sheet'!N6,' Client Invoice Listing'!$I:$I)-SUMIF(' Client Invoice Listing'!$B:$B,'Balance Sheet'!N6,' Client Invoice Listing'!$N:$N)</f>
        <v>0</v>
      </c>
    </row>
    <row r="12" spans="1:14" x14ac:dyDescent="0.25">
      <c r="A12" s="47" t="s">
        <v>58</v>
      </c>
    </row>
    <row r="13" spans="1:14" x14ac:dyDescent="0.25">
      <c r="A13" s="48" t="s">
        <v>59</v>
      </c>
      <c r="C13" s="38">
        <f>SUMIF('Bank Statement (Payoneer-EUR)'!$B:$B,'Balance Sheet'!C6,'Bank Statement (Payoneer-EUR)'!$G:$G)</f>
        <v>10.899999999999999</v>
      </c>
      <c r="D13" s="38">
        <f>C13+SUMIF('Bank Statement (Payoneer-EUR)'!$B:$B,'Balance Sheet'!D6,'Bank Statement (Payoneer-EUR)'!$G:$G)</f>
        <v>9640.9</v>
      </c>
      <c r="E13" s="38">
        <f>D13+SUMIF('Bank Statement (Payoneer-EUR)'!$B:$B,'Balance Sheet'!E6,'Bank Statement (Payoneer-EUR)'!$G:$G)+142.273000000003</f>
        <v>0</v>
      </c>
      <c r="F13" s="38">
        <f>E13+SUMIF('Bank Statement (Payoneer-EUR)'!$B:$B,'Balance Sheet'!F6,'Bank Statement (Payoneer-EUR)'!$G:$G)</f>
        <v>0</v>
      </c>
      <c r="G13" s="38">
        <f>F13+SUMIF('Bank Statement (Payoneer-EUR)'!$B:$B,'Balance Sheet'!G6,'Bank Statement (Payoneer-EUR)'!$G:$G)</f>
        <v>0</v>
      </c>
      <c r="H13" s="38">
        <f>G13+SUMIF('Bank Statement (Payoneer-EUR)'!$B:$B,'Balance Sheet'!H6,'Bank Statement (Payoneer-EUR)'!$G:$G)</f>
        <v>0</v>
      </c>
      <c r="I13" s="38">
        <f>H13+SUMIF('Bank Statement (Payoneer-EUR)'!$B:$B,'Balance Sheet'!I6,'Bank Statement (Payoneer-EUR)'!$G:$G)</f>
        <v>0</v>
      </c>
      <c r="J13" s="38">
        <f>I13+SUMIF('Bank Statement (Payoneer-EUR)'!$B:$B,'Balance Sheet'!J6,'Bank Statement (Payoneer-EUR)'!$G:$G)</f>
        <v>0</v>
      </c>
      <c r="K13" s="38">
        <f>J13+SUMIF('Bank Statement (Payoneer-EUR)'!$B:$B,'Balance Sheet'!K6,'Bank Statement (Payoneer-EUR)'!$G:$G)</f>
        <v>0</v>
      </c>
      <c r="L13" s="38">
        <f>K13+SUMIF('Bank Statement (Payoneer-EUR)'!$B:$B,'Balance Sheet'!L6,'Bank Statement (Payoneer-EUR)'!$G:$G)</f>
        <v>0</v>
      </c>
      <c r="M13" s="38">
        <f>L13+SUMIF('Bank Statement (Payoneer-EUR)'!$B:$B,'Balance Sheet'!M6,'Bank Statement (Payoneer-EUR)'!$G:$G)</f>
        <v>0</v>
      </c>
      <c r="N13" s="38">
        <f>M13+SUMIF('Bank Statement (Payoneer-EUR)'!$B:$B,'Balance Sheet'!N6,'Bank Statement (Payoneer-EUR)'!$G:$G)</f>
        <v>0</v>
      </c>
    </row>
    <row r="14" spans="1:14" x14ac:dyDescent="0.25">
      <c r="A14" s="48" t="s">
        <v>81</v>
      </c>
      <c r="C14" s="40">
        <f>SUMIF('Bank Statement ( Chase-USD)'!$B:$B,'Balance Sheet'!C6,'Bank Statement ( Chase-USD)'!$G:$G)</f>
        <v>0</v>
      </c>
      <c r="D14" s="40">
        <f>C14+SUMIF('Bank Statement ( Chase-USD)'!$B:$B,'Balance Sheet'!D6,'Bank Statement ( Chase-USD)'!$G:$G)</f>
        <v>0</v>
      </c>
      <c r="E14" s="40">
        <f>D14+SUMIF('Bank Statement ( Chase-USD)'!$B:$B,'Balance Sheet'!E6,'Bank Statement ( Chase-USD)'!$G:$G)</f>
        <v>7708.75</v>
      </c>
      <c r="F14" s="40">
        <f>E14+SUMIF('Bank Statement ( Chase-USD)'!$B:$B,'Balance Sheet'!F6,'Bank Statement ( Chase-USD)'!$G:$G)</f>
        <v>6715.86</v>
      </c>
      <c r="G14" s="40">
        <f>F14+SUMIF('Bank Statement ( Chase-USD)'!$B:$B,'Balance Sheet'!G6,'Bank Statement ( Chase-USD)'!$G:$G)</f>
        <v>6384.5199999999995</v>
      </c>
      <c r="H14" s="40">
        <f>G14+SUMIF('Bank Statement ( Chase-USD)'!$B:$B,'Balance Sheet'!H6,'Bank Statement ( Chase-USD)'!$G:$G)</f>
        <v>6098.58</v>
      </c>
      <c r="I14" s="40">
        <f>H14+SUMIF('Bank Statement ( Chase-USD)'!$B:$B,'Balance Sheet'!I6,'Bank Statement ( Chase-USD)'!$G:$G)</f>
        <v>5918.58</v>
      </c>
      <c r="J14" s="40">
        <f>I14+SUMIF('Bank Statement ( Chase-USD)'!$B:$B,'Balance Sheet'!J6,'Bank Statement ( Chase-USD)'!$G:$G)</f>
        <v>5678.58</v>
      </c>
      <c r="K14" s="40">
        <f>J14+SUMIF('Bank Statement ( Chase-USD)'!$B:$B,'Balance Sheet'!K6,'Bank Statement ( Chase-USD)'!$G:$G)</f>
        <v>5333.58</v>
      </c>
      <c r="L14" s="40">
        <f>K14+SUMIF('Bank Statement ( Chase-USD)'!$B:$B,'Balance Sheet'!L6,'Bank Statement ( Chase-USD)'!$G:$G)</f>
        <v>5333.58</v>
      </c>
      <c r="M14" s="40">
        <f>L14+SUMIF('Bank Statement ( Chase-USD)'!$B:$B,'Balance Sheet'!M6,'Bank Statement ( Chase-USD)'!$G:$G)</f>
        <v>5333.58</v>
      </c>
      <c r="N14" s="40">
        <f>M14+SUMIF('Bank Statement ( Chase-USD)'!$B:$B,'Balance Sheet'!N6,'Bank Statement ( Chase-USD)'!$G:$G)</f>
        <v>5333.58</v>
      </c>
    </row>
    <row r="15" spans="1:14" x14ac:dyDescent="0.25">
      <c r="A15" s="48"/>
      <c r="C15" s="45">
        <f>SUM(C13:C14)</f>
        <v>10.899999999999999</v>
      </c>
      <c r="D15" s="45">
        <f t="shared" ref="D15:N15" si="0">SUM(D13:D14)</f>
        <v>9640.9</v>
      </c>
      <c r="E15" s="45">
        <f t="shared" si="0"/>
        <v>7708.75</v>
      </c>
      <c r="F15" s="45">
        <f t="shared" si="0"/>
        <v>6715.86</v>
      </c>
      <c r="G15" s="45">
        <f t="shared" si="0"/>
        <v>6384.5199999999995</v>
      </c>
      <c r="H15" s="45">
        <f t="shared" si="0"/>
        <v>6098.58</v>
      </c>
      <c r="I15" s="45">
        <f t="shared" si="0"/>
        <v>5918.58</v>
      </c>
      <c r="J15" s="45">
        <f t="shared" si="0"/>
        <v>5678.58</v>
      </c>
      <c r="K15" s="45">
        <f t="shared" si="0"/>
        <v>5333.58</v>
      </c>
      <c r="L15" s="45">
        <f t="shared" si="0"/>
        <v>5333.58</v>
      </c>
      <c r="M15" s="45">
        <f t="shared" si="0"/>
        <v>5333.58</v>
      </c>
      <c r="N15" s="45">
        <f t="shared" si="0"/>
        <v>5333.58</v>
      </c>
    </row>
    <row r="16" spans="1:14" ht="7.5" customHeight="1" x14ac:dyDescent="0.25"/>
    <row r="17" spans="1:14" s="1" customFormat="1" thickBot="1" x14ac:dyDescent="0.25">
      <c r="C17" s="37">
        <f>C11+C15</f>
        <v>10.899999999999999</v>
      </c>
      <c r="D17" s="37">
        <f t="shared" ref="D17:N17" si="1">D11+D15</f>
        <v>9640.9</v>
      </c>
      <c r="E17" s="37">
        <f t="shared" si="1"/>
        <v>7708.75</v>
      </c>
      <c r="F17" s="37">
        <f t="shared" si="1"/>
        <v>6715.86</v>
      </c>
      <c r="G17" s="37">
        <f t="shared" si="1"/>
        <v>6384.5199999999995</v>
      </c>
      <c r="H17" s="37">
        <f t="shared" si="1"/>
        <v>6098.58</v>
      </c>
      <c r="I17" s="37">
        <f t="shared" si="1"/>
        <v>5918.58</v>
      </c>
      <c r="J17" s="37">
        <f t="shared" si="1"/>
        <v>5678.58</v>
      </c>
      <c r="K17" s="37">
        <f t="shared" si="1"/>
        <v>5333.58</v>
      </c>
      <c r="L17" s="37">
        <f t="shared" si="1"/>
        <v>5333.58</v>
      </c>
      <c r="M17" s="37">
        <f t="shared" si="1"/>
        <v>5333.58</v>
      </c>
      <c r="N17" s="37">
        <f t="shared" si="1"/>
        <v>5333.58</v>
      </c>
    </row>
    <row r="18" spans="1:14" ht="15.75" thickTop="1" x14ac:dyDescent="0.25"/>
    <row r="19" spans="1:14" x14ac:dyDescent="0.25">
      <c r="A19" s="17" t="s">
        <v>60</v>
      </c>
      <c r="C19" s="3"/>
    </row>
    <row r="20" spans="1:14" ht="7.5" customHeight="1" x14ac:dyDescent="0.25">
      <c r="A20" s="17"/>
      <c r="C20" s="3"/>
    </row>
    <row r="21" spans="1:14" x14ac:dyDescent="0.25">
      <c r="A21" s="46" t="s">
        <v>61</v>
      </c>
      <c r="C21" s="3"/>
    </row>
    <row r="22" spans="1:14" x14ac:dyDescent="0.25">
      <c r="A22" s="47" t="s">
        <v>62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</row>
    <row r="23" spans="1:14" x14ac:dyDescent="0.25">
      <c r="A23" s="47" t="s">
        <v>63</v>
      </c>
      <c r="C23" s="50">
        <f>'Income Statement'!C29</f>
        <v>-0.31609999999999999</v>
      </c>
      <c r="D23" s="50">
        <f>C23+'Income Statement'!D29</f>
        <v>9629.6839</v>
      </c>
      <c r="E23" s="50">
        <f>D23+'Income Statement'!E29</f>
        <v>7634.5339000000004</v>
      </c>
      <c r="F23" s="50">
        <f>E23+'Income Statement'!F29</f>
        <v>6623.4829</v>
      </c>
      <c r="G23" s="50">
        <f>F23+'Income Statement'!G29</f>
        <v>6355.1428999999998</v>
      </c>
      <c r="H23" s="50">
        <f>G23+'Income Statement'!H29</f>
        <v>6069.2029000000002</v>
      </c>
      <c r="I23" s="50">
        <f>H23+'Income Statement'!I29</f>
        <v>5829.2029000000002</v>
      </c>
      <c r="J23" s="50">
        <f>I23+'Income Statement'!J29</f>
        <v>5589.2029000000002</v>
      </c>
      <c r="K23" s="50">
        <f>J23+'Income Statement'!K29</f>
        <v>5244.2029000000002</v>
      </c>
      <c r="L23" s="50">
        <f>K23+'Income Statement'!L29</f>
        <v>5244.2029000000002</v>
      </c>
      <c r="M23" s="50">
        <f>L23+'Income Statement'!M29</f>
        <v>5244.2029000000002</v>
      </c>
      <c r="N23" s="50">
        <f>M23+'Income Statement'!N29</f>
        <v>5244.2029000000002</v>
      </c>
    </row>
    <row r="24" spans="1:14" s="1" customFormat="1" ht="14.25" x14ac:dyDescent="0.2">
      <c r="C24" s="42">
        <f>SUM(C22:C23)</f>
        <v>-0.31609999999999999</v>
      </c>
      <c r="D24" s="42">
        <f t="shared" ref="D24:N24" si="2">SUM(D22:D23)</f>
        <v>9629.6839</v>
      </c>
      <c r="E24" s="42">
        <f t="shared" si="2"/>
        <v>7634.5339000000004</v>
      </c>
      <c r="F24" s="42">
        <f t="shared" si="2"/>
        <v>6623.4829</v>
      </c>
      <c r="G24" s="42">
        <f t="shared" si="2"/>
        <v>6355.1428999999998</v>
      </c>
      <c r="H24" s="42">
        <f t="shared" si="2"/>
        <v>6069.2029000000002</v>
      </c>
      <c r="I24" s="42">
        <f t="shared" si="2"/>
        <v>5829.2029000000002</v>
      </c>
      <c r="J24" s="42">
        <f t="shared" si="2"/>
        <v>5589.2029000000002</v>
      </c>
      <c r="K24" s="42">
        <f t="shared" si="2"/>
        <v>5244.2029000000002</v>
      </c>
      <c r="L24" s="42">
        <f t="shared" si="2"/>
        <v>5244.2029000000002</v>
      </c>
      <c r="M24" s="42">
        <f t="shared" si="2"/>
        <v>5244.2029000000002</v>
      </c>
      <c r="N24" s="42">
        <f t="shared" si="2"/>
        <v>5244.2029000000002</v>
      </c>
    </row>
    <row r="25" spans="1:14" ht="7.5" customHeight="1" x14ac:dyDescent="0.25">
      <c r="C25" s="3"/>
    </row>
    <row r="26" spans="1:14" x14ac:dyDescent="0.25">
      <c r="A26" s="46" t="s">
        <v>64</v>
      </c>
      <c r="C26" s="3"/>
    </row>
    <row r="27" spans="1:14" x14ac:dyDescent="0.25">
      <c r="A27" s="47" t="s">
        <v>65</v>
      </c>
      <c r="C27" s="49">
        <f>SUMIF('Expense Listing'!$B:$B,'Balance Sheet'!C6,'Expense Listing'!$L:$L)-SUMIF('Expense Listing'!$O:$O,'Balance Sheet'!C6,'Expense Listing'!$P:$P)</f>
        <v>0</v>
      </c>
      <c r="D27" s="49">
        <f>C27+SUMIF('Expense Listing'!$B:$B,'Balance Sheet'!D6,'Expense Listing'!$L:$L)-SUMIF('Expense Listing'!$O:$O,'Balance Sheet'!D6,'Expense Listing'!$P:$P)</f>
        <v>0</v>
      </c>
      <c r="E27" s="49">
        <f>D27+SUMIF('Expense Listing'!$B:$B,'Balance Sheet'!E6,'Expense Listing'!$L:$L)-SUMIF('Expense Listing'!$O:$O,'Balance Sheet'!E6,'Expense Listing'!$P:$P)</f>
        <v>63</v>
      </c>
      <c r="F27" s="49">
        <f>E27+SUMIF('Expense Listing'!$B:$B,'Balance Sheet'!F6,'Expense Listing'!$L:$L)-SUMIF('Expense Listing'!$O:$O,'Balance Sheet'!F6,'Expense Listing'!$P:$P)</f>
        <v>81.160999999999945</v>
      </c>
      <c r="G27" s="49">
        <f>F27+SUMIF('Expense Listing'!$B:$B,'Balance Sheet'!G6,'Expense Listing'!$L:$L)-SUMIF('Expense Listing'!$O:$O,'Balance Sheet'!G6,'Expense Listing'!$P:$P)</f>
        <v>18.160999999999945</v>
      </c>
      <c r="H27" s="49">
        <f>G27+SUMIF('Expense Listing'!$B:$B,'Balance Sheet'!H6,'Expense Listing'!$L:$L)-SUMIF('Expense Listing'!$O:$O,'Balance Sheet'!H6,'Expense Listing'!$P:$P)</f>
        <v>18.160999999999945</v>
      </c>
      <c r="I27" s="49">
        <f>H27+SUMIF('Expense Listing'!$B:$B,'Balance Sheet'!I6,'Expense Listing'!$L:$L)-SUMIF('Expense Listing'!$O:$O,'Balance Sheet'!I6,'Expense Listing'!$P:$P)</f>
        <v>78.160999999999945</v>
      </c>
      <c r="J27" s="49">
        <f>I27+SUMIF('Expense Listing'!$B:$B,'Balance Sheet'!J6,'Expense Listing'!$L:$L)-SUMIF('Expense Listing'!$O:$O,'Balance Sheet'!J6,'Expense Listing'!$P:$P)</f>
        <v>78.160999999999945</v>
      </c>
      <c r="K27" s="49">
        <f>J27+SUMIF('Expense Listing'!$B:$B,'Balance Sheet'!K6,'Expense Listing'!$L:$L)-SUMIF('Expense Listing'!$O:$O,'Balance Sheet'!K6,'Expense Listing'!$P:$P)</f>
        <v>78.160999999999945</v>
      </c>
      <c r="L27" s="49">
        <f>K27+SUMIF('Expense Listing'!$B:$B,'Balance Sheet'!L6,'Expense Listing'!$L:$L)-SUMIF('Expense Listing'!$O:$O,'Balance Sheet'!L6,'Expense Listing'!$P:$P)</f>
        <v>78.160999999999945</v>
      </c>
      <c r="M27" s="49">
        <f>L27+SUMIF('Expense Listing'!$B:$B,'Balance Sheet'!M6,'Expense Listing'!$L:$L)-SUMIF('Expense Listing'!$O:$O,'Balance Sheet'!M6,'Expense Listing'!$P:$P)</f>
        <v>78.160999999999945</v>
      </c>
      <c r="N27" s="49">
        <f>M27+SUMIF('Expense Listing'!$B:$B,'Balance Sheet'!N6,'Expense Listing'!$L:$L)-SUMIF('Expense Listing'!$O:$O,'Balance Sheet'!N6,'Expense Listing'!$P:$P)</f>
        <v>78.160999999999945</v>
      </c>
    </row>
    <row r="28" spans="1:14" x14ac:dyDescent="0.25">
      <c r="A28" s="47" t="s">
        <v>66</v>
      </c>
      <c r="C28" s="50">
        <f>SUMIFS('Bank Statement (Payoneer-EUR)'!$G:$G,'Bank Statement (Payoneer-EUR)'!$B:$B,'Balance Sheet'!C6,'Bank Statement (Payoneer-EUR)'!$L:$L,'Balance Sheet'!$A$28)</f>
        <v>0</v>
      </c>
      <c r="D28" s="50">
        <f>C28+SUMIFS('Bank Statement (Payoneer-EUR)'!$G:$G,'Bank Statement (Payoneer-EUR)'!$B:$B,'Balance Sheet'!D6,'Bank Statement (Payoneer-EUR)'!$L:$L,'Balance Sheet'!$A$28)</f>
        <v>0</v>
      </c>
      <c r="E28" s="50">
        <f>D28+SUMIFS('Bank Statement (Payoneer-EUR)'!$E:$E,'Bank Statement (Payoneer-EUR)'!$B:$B,'Balance Sheet'!E6,'Bank Statement (Payoneer-EUR)'!$L:$L,'Balance Sheet'!$A$28)</f>
        <v>0</v>
      </c>
      <c r="F28" s="50">
        <f>E28+SUMIFS('Bank Statement (Payoneer-EUR)'!$E:$E,'Bank Statement (Payoneer-EUR)'!$B:$B,'Balance Sheet'!F6,'Bank Statement (Payoneer-EUR)'!$L:$L,'Balance Sheet'!$A$28)</f>
        <v>0</v>
      </c>
      <c r="G28" s="50">
        <f>F28+SUMIFS('Bank Statement (Payoneer-EUR)'!$E:$E,'Bank Statement (Payoneer-EUR)'!$B:$B,'Balance Sheet'!G6,'Bank Statement (Payoneer-EUR)'!$L:$L,'Balance Sheet'!$A$28)</f>
        <v>0</v>
      </c>
      <c r="H28" s="50">
        <f>G28+SUMIFS('Bank Statement (Payoneer-EUR)'!$E:$E,'Bank Statement (Payoneer-EUR)'!$B:$B,'Balance Sheet'!H6,'Bank Statement (Payoneer-EUR)'!$L:$L,'Balance Sheet'!$A$28)</f>
        <v>0</v>
      </c>
      <c r="I28" s="50">
        <f>H28+SUMIFS('Bank Statement (Payoneer-EUR)'!$E:$E,'Bank Statement (Payoneer-EUR)'!$B:$B,'Balance Sheet'!I6,'Bank Statement (Payoneer-EUR)'!$L:$L,'Balance Sheet'!$A$28)</f>
        <v>0</v>
      </c>
      <c r="J28" s="50">
        <f>I28+SUMIFS('Bank Statement (Payoneer-EUR)'!$E:$E,'Bank Statement (Payoneer-EUR)'!$B:$B,'Balance Sheet'!J6,'Bank Statement (Payoneer-EUR)'!$L:$L,'Balance Sheet'!$A$28)</f>
        <v>0</v>
      </c>
      <c r="K28" s="50">
        <f>J28+SUMIFS('Bank Statement (Payoneer-EUR)'!$E:$E,'Bank Statement (Payoneer-EUR)'!$B:$B,'Balance Sheet'!K6,'Bank Statement (Payoneer-EUR)'!$L:$L,'Balance Sheet'!$A$28)</f>
        <v>0</v>
      </c>
      <c r="L28" s="50">
        <f>K28+SUMIFS('Bank Statement (Payoneer-EUR)'!$E:$E,'Bank Statement (Payoneer-EUR)'!$B:$B,'Balance Sheet'!L6,'Bank Statement (Payoneer-EUR)'!$L:$L,'Balance Sheet'!$A$28)</f>
        <v>0</v>
      </c>
      <c r="M28" s="50">
        <f>L28+SUMIFS('Bank Statement (Payoneer-EUR)'!$E:$E,'Bank Statement (Payoneer-EUR)'!$B:$B,'Balance Sheet'!M6,'Bank Statement (Payoneer-EUR)'!$L:$L,'Balance Sheet'!$A$28)</f>
        <v>0</v>
      </c>
      <c r="N28" s="50">
        <f>M28+SUMIFS('Bank Statement (Payoneer-EUR)'!$E:$E,'Bank Statement (Payoneer-EUR)'!$B:$B,'Balance Sheet'!N6,'Bank Statement (Payoneer-EUR)'!$L:$L,'Balance Sheet'!$A$28)</f>
        <v>0</v>
      </c>
    </row>
    <row r="29" spans="1:14" s="1" customFormat="1" ht="14.25" x14ac:dyDescent="0.2">
      <c r="A29" s="62"/>
      <c r="C29" s="42">
        <f>SUM(C27:C28)</f>
        <v>0</v>
      </c>
      <c r="D29" s="42">
        <f t="shared" ref="D29:N29" si="3">SUM(D27:D28)</f>
        <v>0</v>
      </c>
      <c r="E29" s="42">
        <f t="shared" si="3"/>
        <v>63</v>
      </c>
      <c r="F29" s="42">
        <f t="shared" si="3"/>
        <v>81.160999999999945</v>
      </c>
      <c r="G29" s="42">
        <f t="shared" si="3"/>
        <v>18.160999999999945</v>
      </c>
      <c r="H29" s="42">
        <f t="shared" si="3"/>
        <v>18.160999999999945</v>
      </c>
      <c r="I29" s="42">
        <f t="shared" si="3"/>
        <v>78.160999999999945</v>
      </c>
      <c r="J29" s="42">
        <f t="shared" si="3"/>
        <v>78.160999999999945</v>
      </c>
      <c r="K29" s="42">
        <f t="shared" si="3"/>
        <v>78.160999999999945</v>
      </c>
      <c r="L29" s="42">
        <f t="shared" si="3"/>
        <v>78.160999999999945</v>
      </c>
      <c r="M29" s="42">
        <f t="shared" si="3"/>
        <v>78.160999999999945</v>
      </c>
      <c r="N29" s="42">
        <f t="shared" si="3"/>
        <v>78.160999999999945</v>
      </c>
    </row>
    <row r="30" spans="1:14" ht="7.5" customHeight="1" x14ac:dyDescent="0.25">
      <c r="C30" s="3"/>
    </row>
    <row r="31" spans="1:14" ht="15.75" thickBot="1" x14ac:dyDescent="0.3">
      <c r="C31" s="51">
        <f>C29+C24</f>
        <v>-0.31609999999999999</v>
      </c>
      <c r="D31" s="51">
        <f t="shared" ref="D31:N31" si="4">D29+D24</f>
        <v>9629.6839</v>
      </c>
      <c r="E31" s="51">
        <f t="shared" si="4"/>
        <v>7697.5339000000004</v>
      </c>
      <c r="F31" s="51">
        <f t="shared" si="4"/>
        <v>6704.6439</v>
      </c>
      <c r="G31" s="51">
        <f t="shared" si="4"/>
        <v>6373.3038999999999</v>
      </c>
      <c r="H31" s="51">
        <f t="shared" si="4"/>
        <v>6087.3639000000003</v>
      </c>
      <c r="I31" s="51">
        <f t="shared" si="4"/>
        <v>5907.3639000000003</v>
      </c>
      <c r="J31" s="51">
        <f t="shared" si="4"/>
        <v>5667.3639000000003</v>
      </c>
      <c r="K31" s="51">
        <f t="shared" si="4"/>
        <v>5322.3639000000003</v>
      </c>
      <c r="L31" s="51">
        <f t="shared" si="4"/>
        <v>5322.3639000000003</v>
      </c>
      <c r="M31" s="51">
        <f t="shared" si="4"/>
        <v>5322.3639000000003</v>
      </c>
      <c r="N31" s="51">
        <f t="shared" si="4"/>
        <v>5322.3639000000003</v>
      </c>
    </row>
    <row r="32" spans="1:14" ht="16.5" thickTop="1" thickBot="1" x14ac:dyDescent="0.3">
      <c r="C32" s="3"/>
    </row>
    <row r="33" spans="1:14" ht="15.75" thickBot="1" x14ac:dyDescent="0.3">
      <c r="A33" s="52" t="s">
        <v>67</v>
      </c>
      <c r="B33" s="53"/>
      <c r="C33" s="54">
        <f>C31-C17</f>
        <v>-11.216099999999999</v>
      </c>
      <c r="D33" s="54">
        <f t="shared" ref="D33:N33" si="5">D31-D17</f>
        <v>-11.216099999999642</v>
      </c>
      <c r="E33" s="54">
        <f t="shared" si="5"/>
        <v>-11.216099999999642</v>
      </c>
      <c r="F33" s="54">
        <f t="shared" si="5"/>
        <v>-11.216099999999642</v>
      </c>
      <c r="G33" s="54">
        <f t="shared" si="5"/>
        <v>-11.216099999999642</v>
      </c>
      <c r="H33" s="54">
        <f t="shared" si="5"/>
        <v>-11.216099999999642</v>
      </c>
      <c r="I33" s="54">
        <f t="shared" si="5"/>
        <v>-11.216099999999642</v>
      </c>
      <c r="J33" s="54">
        <f t="shared" si="5"/>
        <v>-11.216099999999642</v>
      </c>
      <c r="K33" s="54">
        <f t="shared" si="5"/>
        <v>-11.216099999999642</v>
      </c>
      <c r="L33" s="54">
        <f t="shared" si="5"/>
        <v>-11.216099999999642</v>
      </c>
      <c r="M33" s="54">
        <f t="shared" si="5"/>
        <v>-11.216099999999642</v>
      </c>
      <c r="N33" s="55">
        <f t="shared" si="5"/>
        <v>-11.216099999999642</v>
      </c>
    </row>
    <row r="34" spans="1:14" x14ac:dyDescent="0.25">
      <c r="C34" s="3"/>
    </row>
    <row r="35" spans="1:14" x14ac:dyDescent="0.25">
      <c r="C35" s="3"/>
    </row>
    <row r="36" spans="1:14" x14ac:dyDescent="0.25">
      <c r="C36" s="3"/>
    </row>
    <row r="37" spans="1:14" x14ac:dyDescent="0.25">
      <c r="C37" s="3"/>
    </row>
    <row r="38" spans="1:14" x14ac:dyDescent="0.25">
      <c r="C38" s="3"/>
    </row>
    <row r="39" spans="1:14" x14ac:dyDescent="0.25">
      <c r="C39" s="3"/>
    </row>
    <row r="40" spans="1:14" x14ac:dyDescent="0.25">
      <c r="C40" s="2"/>
    </row>
  </sheetData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R80"/>
  <sheetViews>
    <sheetView showGridLines="0" view="pageBreakPreview" topLeftCell="A70" zoomScaleNormal="75" zoomScaleSheetLayoutView="65" workbookViewId="0">
      <selection activeCell="F71" sqref="F71"/>
    </sheetView>
  </sheetViews>
  <sheetFormatPr defaultColWidth="8.85546875" defaultRowHeight="15" x14ac:dyDescent="0.25"/>
  <cols>
    <col min="1" max="1" width="6.42578125" style="2" bestFit="1" customWidth="1"/>
    <col min="2" max="2" width="9.85546875" style="2" bestFit="1" customWidth="1"/>
    <col min="3" max="3" width="10.7109375" style="2" bestFit="1" customWidth="1"/>
    <col min="4" max="4" width="10.7109375" style="3" bestFit="1" customWidth="1"/>
    <col min="5" max="5" width="20.28515625" style="33" customWidth="1"/>
    <col min="6" max="6" width="30.85546875" style="19" customWidth="1"/>
    <col min="7" max="7" width="30.85546875" style="2" customWidth="1"/>
    <col min="8" max="8" width="23.140625" style="19" bestFit="1" customWidth="1"/>
    <col min="9" max="9" width="9.42578125" style="2" bestFit="1" customWidth="1"/>
    <col min="10" max="10" width="15.85546875" style="3" customWidth="1"/>
    <col min="11" max="11" width="9.28515625" style="3" customWidth="1"/>
    <col min="12" max="12" width="15.85546875" style="3" customWidth="1"/>
    <col min="13" max="13" width="0.85546875" style="18" customWidth="1"/>
    <col min="14" max="15" width="12.85546875" style="33" customWidth="1"/>
    <col min="16" max="16" width="15.85546875" style="3" customWidth="1"/>
    <col min="17" max="17" width="16.5703125" style="33" customWidth="1"/>
    <col min="18" max="18" width="15.85546875" style="33" customWidth="1"/>
    <col min="19" max="16384" width="8.85546875" style="2"/>
  </cols>
  <sheetData>
    <row r="1" spans="1:18" x14ac:dyDescent="0.25">
      <c r="A1" s="1" t="s">
        <v>202</v>
      </c>
      <c r="B1" s="1"/>
      <c r="F1" s="2"/>
      <c r="J1" s="2"/>
      <c r="K1" s="2"/>
      <c r="L1" s="2"/>
      <c r="M1"/>
      <c r="N1" s="19"/>
      <c r="O1" s="19"/>
      <c r="P1" s="2"/>
      <c r="Q1" s="19"/>
      <c r="R1" s="2"/>
    </row>
    <row r="2" spans="1:18" x14ac:dyDescent="0.25">
      <c r="A2" s="1" t="s">
        <v>201</v>
      </c>
      <c r="B2" s="1"/>
      <c r="F2" s="2"/>
      <c r="J2" s="2"/>
      <c r="K2" s="2"/>
      <c r="L2" s="2"/>
      <c r="M2"/>
      <c r="N2" s="19"/>
      <c r="O2" s="19"/>
      <c r="P2" s="2"/>
      <c r="Q2" s="19"/>
      <c r="R2" s="2"/>
    </row>
    <row r="3" spans="1:18" ht="15.75" thickBot="1" x14ac:dyDescent="0.3">
      <c r="A3" s="1" t="s">
        <v>200</v>
      </c>
      <c r="B3" s="13"/>
      <c r="C3" s="14"/>
      <c r="D3" s="16"/>
      <c r="E3" s="44"/>
      <c r="F3" s="14"/>
      <c r="G3" s="14"/>
      <c r="H3" s="43"/>
      <c r="I3" s="14"/>
      <c r="J3" s="14"/>
      <c r="K3" s="14"/>
      <c r="L3" s="14"/>
      <c r="M3" s="14"/>
      <c r="N3" s="43"/>
      <c r="O3" s="43"/>
      <c r="P3" s="14"/>
      <c r="Q3" s="43"/>
      <c r="R3" s="14"/>
    </row>
    <row r="4" spans="1:18" x14ac:dyDescent="0.25">
      <c r="F4" s="2"/>
      <c r="J4" s="2"/>
      <c r="K4" s="2"/>
      <c r="L4" s="2"/>
      <c r="M4" s="2"/>
      <c r="N4" s="19"/>
      <c r="O4" s="19"/>
      <c r="P4" s="2"/>
      <c r="Q4" s="19"/>
      <c r="R4" s="2"/>
    </row>
    <row r="5" spans="1:18" x14ac:dyDescent="0.25">
      <c r="A5" s="17" t="s">
        <v>90</v>
      </c>
      <c r="B5" s="17"/>
      <c r="F5" s="2"/>
      <c r="J5" s="2"/>
      <c r="K5" s="2"/>
      <c r="L5" s="2"/>
      <c r="M5"/>
      <c r="N5" s="19"/>
      <c r="O5" s="19"/>
      <c r="P5" s="2"/>
      <c r="Q5" s="19"/>
      <c r="R5" s="2"/>
    </row>
    <row r="6" spans="1:18" ht="15.75" thickBot="1" x14ac:dyDescent="0.3">
      <c r="F6" s="2"/>
      <c r="J6" s="2"/>
      <c r="K6" s="2"/>
      <c r="L6" s="2"/>
      <c r="M6"/>
      <c r="N6" s="19"/>
      <c r="O6" s="19"/>
      <c r="P6" s="2"/>
      <c r="Q6" s="19"/>
      <c r="R6" s="2"/>
    </row>
    <row r="7" spans="1:18" ht="15.75" thickBot="1" x14ac:dyDescent="0.3">
      <c r="B7" s="87" t="s">
        <v>51</v>
      </c>
      <c r="C7" s="88"/>
      <c r="D7" s="88"/>
      <c r="E7" s="88"/>
      <c r="F7" s="88"/>
      <c r="G7" s="88"/>
      <c r="H7" s="88"/>
      <c r="I7" s="88"/>
      <c r="J7" s="88"/>
      <c r="K7" s="88"/>
      <c r="L7" s="89"/>
      <c r="M7"/>
      <c r="N7" s="87" t="s">
        <v>21</v>
      </c>
      <c r="O7" s="88"/>
      <c r="P7" s="88"/>
      <c r="Q7" s="88"/>
      <c r="R7" s="89"/>
    </row>
    <row r="8" spans="1:18" ht="7.5" customHeight="1" thickBot="1" x14ac:dyDescent="0.3">
      <c r="F8" s="2"/>
      <c r="J8" s="2"/>
      <c r="K8" s="2"/>
      <c r="L8" s="2"/>
      <c r="M8"/>
      <c r="N8" s="19"/>
      <c r="O8" s="19"/>
      <c r="P8" s="2"/>
      <c r="Q8" s="19"/>
      <c r="R8" s="2"/>
    </row>
    <row r="9" spans="1:18" s="9" customFormat="1" ht="49.7" customHeight="1" thickBot="1" x14ac:dyDescent="0.3">
      <c r="A9" s="8" t="s">
        <v>8</v>
      </c>
      <c r="B9" s="35" t="s">
        <v>34</v>
      </c>
      <c r="C9" s="8" t="s">
        <v>10</v>
      </c>
      <c r="D9" s="8" t="s">
        <v>11</v>
      </c>
      <c r="E9" s="8" t="s">
        <v>52</v>
      </c>
      <c r="F9" s="8" t="s">
        <v>53</v>
      </c>
      <c r="G9" s="8" t="s">
        <v>54</v>
      </c>
      <c r="H9" s="8" t="s">
        <v>84</v>
      </c>
      <c r="I9" s="8" t="s">
        <v>15</v>
      </c>
      <c r="J9" s="8" t="s">
        <v>72</v>
      </c>
      <c r="K9" s="8" t="s">
        <v>71</v>
      </c>
      <c r="L9" s="8" t="s">
        <v>73</v>
      </c>
      <c r="M9" s="31"/>
      <c r="N9" s="8" t="s">
        <v>17</v>
      </c>
      <c r="O9" s="8" t="s">
        <v>93</v>
      </c>
      <c r="P9" s="8" t="s">
        <v>92</v>
      </c>
      <c r="Q9" s="8" t="s">
        <v>19</v>
      </c>
      <c r="R9" s="8" t="s">
        <v>22</v>
      </c>
    </row>
    <row r="10" spans="1:18" s="27" customFormat="1" ht="30" x14ac:dyDescent="0.25">
      <c r="A10" s="20">
        <v>1</v>
      </c>
      <c r="B10" s="20" t="s">
        <v>35</v>
      </c>
      <c r="C10" s="21">
        <v>44953</v>
      </c>
      <c r="D10" s="21">
        <v>44953</v>
      </c>
      <c r="E10" s="58" t="s">
        <v>50</v>
      </c>
      <c r="F10" s="90" t="s">
        <v>212</v>
      </c>
      <c r="G10" s="60" t="s">
        <v>214</v>
      </c>
      <c r="H10" s="24" t="s">
        <v>49</v>
      </c>
      <c r="I10" s="24" t="s">
        <v>16</v>
      </c>
      <c r="J10" s="25">
        <v>0.28999999999999998</v>
      </c>
      <c r="K10" s="25">
        <v>1.0900000000000001</v>
      </c>
      <c r="L10" s="25">
        <f>J10*K10</f>
        <v>0.31609999999999999</v>
      </c>
      <c r="M10" s="26"/>
      <c r="N10" s="57">
        <v>44953</v>
      </c>
      <c r="O10" s="57" t="s">
        <v>35</v>
      </c>
      <c r="P10" s="25">
        <f>L10</f>
        <v>0.31609999999999999</v>
      </c>
      <c r="Q10" s="90" t="s">
        <v>212</v>
      </c>
      <c r="R10" s="32" t="str">
        <f>IF(L10-P10=L10,"Unpaid",IF(L10-P10=0,"Paid","Partially paid"))</f>
        <v>Paid</v>
      </c>
    </row>
    <row r="11" spans="1:18" s="27" customFormat="1" ht="60" x14ac:dyDescent="0.25">
      <c r="A11" s="20">
        <f>A10+1</f>
        <v>2</v>
      </c>
      <c r="B11" s="20" t="s">
        <v>37</v>
      </c>
      <c r="C11" s="21">
        <v>44998</v>
      </c>
      <c r="D11" s="21">
        <v>44998</v>
      </c>
      <c r="E11" s="58" t="s">
        <v>50</v>
      </c>
      <c r="F11" s="90" t="s">
        <v>212</v>
      </c>
      <c r="G11" s="59" t="s">
        <v>215</v>
      </c>
      <c r="H11" s="24" t="s">
        <v>49</v>
      </c>
      <c r="I11" s="24" t="s">
        <v>16</v>
      </c>
      <c r="J11" s="22">
        <v>12.46</v>
      </c>
      <c r="K11" s="22">
        <v>1.07</v>
      </c>
      <c r="L11" s="25">
        <f t="shared" ref="L11:L12" si="0">J11*K11</f>
        <v>13.332200000000002</v>
      </c>
      <c r="M11" s="26"/>
      <c r="N11" s="61">
        <v>44998</v>
      </c>
      <c r="O11" s="57" t="s">
        <v>37</v>
      </c>
      <c r="P11" s="25">
        <f t="shared" ref="P11:P15" si="1">L11</f>
        <v>13.332200000000002</v>
      </c>
      <c r="Q11" s="90" t="s">
        <v>212</v>
      </c>
      <c r="R11" s="32" t="str">
        <f t="shared" ref="R11:R20" si="2">IF(L11-P11=L11,"Unpaid",IF(L11-P11=0,"Paid","Partially paid"))</f>
        <v>Paid</v>
      </c>
    </row>
    <row r="12" spans="1:18" s="27" customFormat="1" ht="60" x14ac:dyDescent="0.25">
      <c r="A12" s="20">
        <f t="shared" ref="A12:A75" si="3">A11+1</f>
        <v>3</v>
      </c>
      <c r="B12" s="20" t="s">
        <v>37</v>
      </c>
      <c r="C12" s="21">
        <v>45015</v>
      </c>
      <c r="D12" s="21">
        <v>45015</v>
      </c>
      <c r="E12" s="58" t="s">
        <v>50</v>
      </c>
      <c r="F12" s="90" t="s">
        <v>212</v>
      </c>
      <c r="G12" s="59" t="s">
        <v>216</v>
      </c>
      <c r="H12" s="24" t="s">
        <v>49</v>
      </c>
      <c r="I12" s="24" t="s">
        <v>16</v>
      </c>
      <c r="J12" s="22">
        <v>35.799999999999997</v>
      </c>
      <c r="K12" s="22">
        <v>1.0900000000000001</v>
      </c>
      <c r="L12" s="25">
        <f t="shared" si="0"/>
        <v>39.021999999999998</v>
      </c>
      <c r="M12" s="26"/>
      <c r="N12" s="61">
        <v>45015</v>
      </c>
      <c r="O12" s="57" t="s">
        <v>37</v>
      </c>
      <c r="P12" s="25">
        <f t="shared" si="1"/>
        <v>39.021999999999998</v>
      </c>
      <c r="Q12" s="90" t="s">
        <v>212</v>
      </c>
      <c r="R12" s="32" t="str">
        <f t="shared" si="2"/>
        <v>Paid</v>
      </c>
    </row>
    <row r="13" spans="1:18" s="27" customFormat="1" x14ac:dyDescent="0.25">
      <c r="A13" s="20">
        <f t="shared" si="3"/>
        <v>4</v>
      </c>
      <c r="B13" s="20" t="s">
        <v>37</v>
      </c>
      <c r="C13" s="21">
        <v>44998</v>
      </c>
      <c r="D13" s="21">
        <v>45006</v>
      </c>
      <c r="E13" s="58" t="s">
        <v>82</v>
      </c>
      <c r="F13" s="28" t="s">
        <v>202</v>
      </c>
      <c r="G13" s="23" t="s">
        <v>83</v>
      </c>
      <c r="H13" s="24" t="s">
        <v>89</v>
      </c>
      <c r="I13" s="24" t="s">
        <v>76</v>
      </c>
      <c r="J13" s="25">
        <v>2000</v>
      </c>
      <c r="K13" s="25">
        <v>1</v>
      </c>
      <c r="L13" s="25">
        <f>J13*K13</f>
        <v>2000</v>
      </c>
      <c r="M13" s="26"/>
      <c r="N13" s="61">
        <v>44998</v>
      </c>
      <c r="O13" s="57" t="s">
        <v>37</v>
      </c>
      <c r="P13" s="25">
        <f t="shared" si="1"/>
        <v>2000</v>
      </c>
      <c r="Q13" s="90" t="s">
        <v>212</v>
      </c>
      <c r="R13" s="32" t="str">
        <f t="shared" si="2"/>
        <v>Paid</v>
      </c>
    </row>
    <row r="14" spans="1:18" s="27" customFormat="1" x14ac:dyDescent="0.25">
      <c r="A14" s="20">
        <f t="shared" si="3"/>
        <v>5</v>
      </c>
      <c r="B14" s="20" t="s">
        <v>37</v>
      </c>
      <c r="C14" s="21">
        <v>45016</v>
      </c>
      <c r="D14" s="21">
        <v>45016</v>
      </c>
      <c r="E14" s="58" t="s">
        <v>85</v>
      </c>
      <c r="F14" s="29" t="s">
        <v>86</v>
      </c>
      <c r="G14" s="59" t="s">
        <v>213</v>
      </c>
      <c r="H14" s="24" t="s">
        <v>33</v>
      </c>
      <c r="I14" s="24" t="s">
        <v>76</v>
      </c>
      <c r="J14" s="22">
        <v>60</v>
      </c>
      <c r="K14" s="25">
        <v>1</v>
      </c>
      <c r="L14" s="25">
        <f t="shared" ref="L14:L15" si="4">J14*K14</f>
        <v>60</v>
      </c>
      <c r="M14" s="26"/>
      <c r="N14" s="61">
        <v>45017</v>
      </c>
      <c r="O14" s="57" t="s">
        <v>38</v>
      </c>
      <c r="P14" s="25">
        <f t="shared" si="1"/>
        <v>60</v>
      </c>
      <c r="Q14" s="58" t="s">
        <v>211</v>
      </c>
      <c r="R14" s="32" t="str">
        <f t="shared" si="2"/>
        <v>Paid</v>
      </c>
    </row>
    <row r="15" spans="1:18" s="27" customFormat="1" ht="45" x14ac:dyDescent="0.25">
      <c r="A15" s="20">
        <f t="shared" si="3"/>
        <v>6</v>
      </c>
      <c r="B15" s="20" t="s">
        <v>37</v>
      </c>
      <c r="C15" s="21">
        <v>45016</v>
      </c>
      <c r="D15" s="21">
        <v>45016</v>
      </c>
      <c r="E15" s="58" t="s">
        <v>88</v>
      </c>
      <c r="F15" s="29" t="s">
        <v>86</v>
      </c>
      <c r="G15" s="59" t="s">
        <v>87</v>
      </c>
      <c r="H15" s="24" t="s">
        <v>33</v>
      </c>
      <c r="I15" s="24" t="s">
        <v>76</v>
      </c>
      <c r="J15" s="22">
        <v>3</v>
      </c>
      <c r="K15" s="25">
        <v>1</v>
      </c>
      <c r="L15" s="25">
        <f t="shared" si="4"/>
        <v>3</v>
      </c>
      <c r="M15" s="26"/>
      <c r="N15" s="61">
        <v>45017</v>
      </c>
      <c r="O15" s="57" t="s">
        <v>38</v>
      </c>
      <c r="P15" s="25">
        <f t="shared" si="1"/>
        <v>3</v>
      </c>
      <c r="Q15" s="58" t="s">
        <v>211</v>
      </c>
      <c r="R15" s="32" t="str">
        <f t="shared" si="2"/>
        <v>Paid</v>
      </c>
    </row>
    <row r="16" spans="1:18" s="27" customFormat="1" ht="45" x14ac:dyDescent="0.25">
      <c r="A16" s="20">
        <f t="shared" si="3"/>
        <v>7</v>
      </c>
      <c r="B16" s="20" t="s">
        <v>38</v>
      </c>
      <c r="C16" s="21">
        <v>45031</v>
      </c>
      <c r="D16" s="21">
        <v>45031</v>
      </c>
      <c r="E16" s="58" t="s">
        <v>104</v>
      </c>
      <c r="F16" s="29" t="s">
        <v>103</v>
      </c>
      <c r="G16" s="59" t="s">
        <v>105</v>
      </c>
      <c r="H16" s="24" t="s">
        <v>29</v>
      </c>
      <c r="I16" s="24" t="s">
        <v>76</v>
      </c>
      <c r="J16" s="22">
        <v>45</v>
      </c>
      <c r="K16" s="25">
        <v>1</v>
      </c>
      <c r="L16" s="25">
        <f t="shared" ref="L16" si="5">J16*K16</f>
        <v>45</v>
      </c>
      <c r="M16" s="26"/>
      <c r="N16" s="61">
        <v>45032</v>
      </c>
      <c r="O16" s="57" t="s">
        <v>38</v>
      </c>
      <c r="P16" s="25">
        <v>45</v>
      </c>
      <c r="Q16" s="58" t="s">
        <v>211</v>
      </c>
      <c r="R16" s="32" t="str">
        <f t="shared" si="2"/>
        <v>Paid</v>
      </c>
    </row>
    <row r="17" spans="1:18" s="27" customFormat="1" ht="30" x14ac:dyDescent="0.25">
      <c r="A17" s="20">
        <f t="shared" si="3"/>
        <v>8</v>
      </c>
      <c r="B17" s="20" t="s">
        <v>38</v>
      </c>
      <c r="C17" s="21">
        <v>45043</v>
      </c>
      <c r="D17" s="21">
        <v>45043</v>
      </c>
      <c r="E17" s="58" t="s">
        <v>106</v>
      </c>
      <c r="F17" s="29" t="s">
        <v>208</v>
      </c>
      <c r="G17" s="63" t="s">
        <v>107</v>
      </c>
      <c r="H17" s="24" t="s">
        <v>29</v>
      </c>
      <c r="I17" s="24" t="s">
        <v>76</v>
      </c>
      <c r="J17" s="22">
        <v>20</v>
      </c>
      <c r="K17" s="25">
        <v>1</v>
      </c>
      <c r="L17" s="25">
        <f t="shared" ref="L17" si="6">J17*K17</f>
        <v>20</v>
      </c>
      <c r="M17" s="26"/>
      <c r="N17" s="61">
        <v>45044</v>
      </c>
      <c r="O17" s="57" t="s">
        <v>38</v>
      </c>
      <c r="P17" s="25">
        <v>20</v>
      </c>
      <c r="Q17" s="58" t="s">
        <v>211</v>
      </c>
      <c r="R17" s="32" t="str">
        <f t="shared" si="2"/>
        <v>Paid</v>
      </c>
    </row>
    <row r="18" spans="1:18" x14ac:dyDescent="0.25">
      <c r="A18" s="20">
        <f t="shared" si="3"/>
        <v>9</v>
      </c>
      <c r="B18" s="20" t="s">
        <v>38</v>
      </c>
      <c r="C18" s="21">
        <v>45043</v>
      </c>
      <c r="D18" s="21">
        <v>45043</v>
      </c>
      <c r="E18" s="58" t="s">
        <v>109</v>
      </c>
      <c r="F18" s="29" t="s">
        <v>208</v>
      </c>
      <c r="G18" s="23" t="s">
        <v>108</v>
      </c>
      <c r="H18" s="24" t="s">
        <v>29</v>
      </c>
      <c r="I18" s="24" t="s">
        <v>76</v>
      </c>
      <c r="J18" s="22">
        <v>25</v>
      </c>
      <c r="K18" s="25">
        <v>1</v>
      </c>
      <c r="L18" s="25">
        <f t="shared" ref="L18" si="7">J18*K18</f>
        <v>25</v>
      </c>
      <c r="M18" s="26"/>
      <c r="N18" s="61">
        <v>45043</v>
      </c>
      <c r="O18" s="57" t="s">
        <v>38</v>
      </c>
      <c r="P18" s="25">
        <v>25</v>
      </c>
      <c r="Q18" s="58" t="s">
        <v>211</v>
      </c>
      <c r="R18" s="32" t="str">
        <f t="shared" si="2"/>
        <v>Paid</v>
      </c>
    </row>
    <row r="19" spans="1:18" ht="30" x14ac:dyDescent="0.25">
      <c r="A19" s="20">
        <f t="shared" si="3"/>
        <v>10</v>
      </c>
      <c r="B19" s="20" t="s">
        <v>38</v>
      </c>
      <c r="C19" s="21">
        <v>45039</v>
      </c>
      <c r="D19" s="21">
        <v>45039</v>
      </c>
      <c r="E19" s="58" t="s">
        <v>111</v>
      </c>
      <c r="F19" s="29" t="s">
        <v>110</v>
      </c>
      <c r="G19" s="59" t="s">
        <v>112</v>
      </c>
      <c r="H19" s="24" t="s">
        <v>29</v>
      </c>
      <c r="I19" s="24" t="s">
        <v>76</v>
      </c>
      <c r="J19" s="22">
        <v>30</v>
      </c>
      <c r="K19" s="25">
        <v>1</v>
      </c>
      <c r="L19" s="25">
        <f t="shared" ref="L19:L22" si="8">J19*K19</f>
        <v>30</v>
      </c>
      <c r="M19" s="26"/>
      <c r="N19" s="61">
        <v>45040</v>
      </c>
      <c r="O19" s="57" t="s">
        <v>38</v>
      </c>
      <c r="P19" s="25">
        <v>30</v>
      </c>
      <c r="Q19" s="58" t="s">
        <v>211</v>
      </c>
      <c r="R19" s="32" t="str">
        <f t="shared" si="2"/>
        <v>Paid</v>
      </c>
    </row>
    <row r="20" spans="1:18" ht="30" x14ac:dyDescent="0.25">
      <c r="A20" s="20">
        <f t="shared" si="3"/>
        <v>11</v>
      </c>
      <c r="B20" s="20" t="s">
        <v>38</v>
      </c>
      <c r="C20" s="21">
        <v>45021</v>
      </c>
      <c r="D20" s="21">
        <v>45021</v>
      </c>
      <c r="E20" s="64" t="s">
        <v>113</v>
      </c>
      <c r="F20" s="29" t="s">
        <v>97</v>
      </c>
      <c r="G20" s="59" t="s">
        <v>114</v>
      </c>
      <c r="H20" s="24" t="s">
        <v>29</v>
      </c>
      <c r="I20" s="24" t="s">
        <v>76</v>
      </c>
      <c r="J20" s="22">
        <v>6.16</v>
      </c>
      <c r="K20" s="25">
        <v>1</v>
      </c>
      <c r="L20" s="25">
        <f t="shared" si="8"/>
        <v>6.16</v>
      </c>
      <c r="M20" s="26"/>
      <c r="N20" s="61">
        <v>45022</v>
      </c>
      <c r="O20" s="57" t="s">
        <v>38</v>
      </c>
      <c r="P20" s="25">
        <v>6.16</v>
      </c>
      <c r="Q20" s="58" t="s">
        <v>211</v>
      </c>
      <c r="R20" s="32" t="str">
        <f t="shared" si="2"/>
        <v>Paid</v>
      </c>
    </row>
    <row r="21" spans="1:18" x14ac:dyDescent="0.25">
      <c r="A21" s="20">
        <f t="shared" si="3"/>
        <v>12</v>
      </c>
      <c r="B21" s="20" t="s">
        <v>38</v>
      </c>
      <c r="C21" s="21">
        <v>45043</v>
      </c>
      <c r="D21" s="21">
        <v>45043</v>
      </c>
      <c r="E21" s="58" t="s">
        <v>116</v>
      </c>
      <c r="F21" s="29" t="s">
        <v>115</v>
      </c>
      <c r="G21" s="23" t="s">
        <v>117</v>
      </c>
      <c r="H21" s="24" t="s">
        <v>29</v>
      </c>
      <c r="I21" s="24" t="s">
        <v>76</v>
      </c>
      <c r="J21" s="22">
        <v>20</v>
      </c>
      <c r="K21" s="25">
        <v>1</v>
      </c>
      <c r="L21" s="25">
        <f t="shared" si="8"/>
        <v>20</v>
      </c>
      <c r="M21" s="26"/>
      <c r="N21" s="61">
        <v>45044</v>
      </c>
      <c r="O21" s="57" t="s">
        <v>38</v>
      </c>
      <c r="P21" s="25">
        <v>20</v>
      </c>
      <c r="Q21" s="58" t="s">
        <v>211</v>
      </c>
      <c r="R21" s="32" t="str">
        <f t="shared" ref="R21" si="9">IF(L21-P21=L21,"Unpaid",IF(L21-P21=0,"Paid","Partially paid"))</f>
        <v>Paid</v>
      </c>
    </row>
    <row r="22" spans="1:18" ht="30" x14ac:dyDescent="0.25">
      <c r="A22" s="20">
        <f t="shared" si="3"/>
        <v>13</v>
      </c>
      <c r="B22" s="20" t="s">
        <v>38</v>
      </c>
      <c r="C22" s="21">
        <v>45040</v>
      </c>
      <c r="D22" s="21">
        <v>45040</v>
      </c>
      <c r="E22" s="58" t="s">
        <v>119</v>
      </c>
      <c r="F22" s="29" t="s">
        <v>118</v>
      </c>
      <c r="G22" s="59" t="s">
        <v>120</v>
      </c>
      <c r="H22" s="24" t="s">
        <v>126</v>
      </c>
      <c r="I22" s="24" t="s">
        <v>121</v>
      </c>
      <c r="J22" s="22">
        <v>585</v>
      </c>
      <c r="K22" s="22">
        <v>1.25</v>
      </c>
      <c r="L22" s="22">
        <f t="shared" si="8"/>
        <v>731.25</v>
      </c>
      <c r="M22" s="26"/>
      <c r="N22" s="61">
        <v>45043</v>
      </c>
      <c r="O22" s="57" t="s">
        <v>38</v>
      </c>
      <c r="P22" s="25">
        <v>731.25</v>
      </c>
      <c r="Q22" s="58" t="s">
        <v>211</v>
      </c>
      <c r="R22" s="32" t="str">
        <f t="shared" ref="R22:R24" si="10">IF(L22-P22=L22,"Unpaid",IF(L22-P22=0,"Paid","Partially paid"))</f>
        <v>Paid</v>
      </c>
    </row>
    <row r="23" spans="1:18" x14ac:dyDescent="0.25">
      <c r="A23" s="20">
        <f t="shared" si="3"/>
        <v>14</v>
      </c>
      <c r="B23" s="20" t="s">
        <v>38</v>
      </c>
      <c r="C23" s="21">
        <v>45045</v>
      </c>
      <c r="D23" s="21">
        <v>45045</v>
      </c>
      <c r="E23" s="58" t="s">
        <v>50</v>
      </c>
      <c r="F23" s="29" t="s">
        <v>102</v>
      </c>
      <c r="G23" s="59" t="s">
        <v>123</v>
      </c>
      <c r="H23" s="24" t="s">
        <v>127</v>
      </c>
      <c r="I23" s="24" t="s">
        <v>76</v>
      </c>
      <c r="J23" s="22">
        <v>50</v>
      </c>
      <c r="K23" s="25">
        <v>1</v>
      </c>
      <c r="L23" s="25">
        <f t="shared" ref="L23:L24" si="11">J23*K23</f>
        <v>50</v>
      </c>
      <c r="M23" s="26"/>
      <c r="N23" s="61">
        <v>45046</v>
      </c>
      <c r="O23" s="32" t="s">
        <v>38</v>
      </c>
      <c r="P23" s="25">
        <v>50</v>
      </c>
      <c r="Q23" s="58" t="s">
        <v>211</v>
      </c>
      <c r="R23" s="32" t="str">
        <f t="shared" si="10"/>
        <v>Paid</v>
      </c>
    </row>
    <row r="24" spans="1:18" ht="45" x14ac:dyDescent="0.25">
      <c r="A24" s="20">
        <f t="shared" si="3"/>
        <v>15</v>
      </c>
      <c r="B24" s="20" t="s">
        <v>38</v>
      </c>
      <c r="C24" s="21">
        <v>45046</v>
      </c>
      <c r="D24" s="21">
        <v>45046</v>
      </c>
      <c r="E24" s="64" t="s">
        <v>125</v>
      </c>
      <c r="F24" s="29" t="s">
        <v>102</v>
      </c>
      <c r="G24" s="59" t="s">
        <v>124</v>
      </c>
      <c r="H24" s="24" t="s">
        <v>29</v>
      </c>
      <c r="I24" s="24" t="s">
        <v>16</v>
      </c>
      <c r="J24" s="22">
        <v>16.510000000000002</v>
      </c>
      <c r="K24" s="25">
        <v>1.1000000000000001</v>
      </c>
      <c r="L24" s="25">
        <f t="shared" si="11"/>
        <v>18.161000000000005</v>
      </c>
      <c r="M24" s="26"/>
      <c r="N24" s="58"/>
      <c r="O24" s="32"/>
      <c r="P24" s="25"/>
      <c r="Q24" s="58"/>
      <c r="R24" s="32" t="str">
        <f t="shared" si="10"/>
        <v>Unpaid</v>
      </c>
    </row>
    <row r="25" spans="1:18" ht="60" x14ac:dyDescent="0.25">
      <c r="A25" s="20">
        <f t="shared" si="3"/>
        <v>16</v>
      </c>
      <c r="B25" s="20" t="s">
        <v>38</v>
      </c>
      <c r="C25" s="21">
        <v>45046</v>
      </c>
      <c r="D25" s="21">
        <v>45046</v>
      </c>
      <c r="E25" s="58"/>
      <c r="F25" s="29" t="s">
        <v>86</v>
      </c>
      <c r="G25" s="59" t="s">
        <v>122</v>
      </c>
      <c r="H25" s="24" t="s">
        <v>33</v>
      </c>
      <c r="I25" s="24" t="s">
        <v>76</v>
      </c>
      <c r="J25" s="22">
        <v>60</v>
      </c>
      <c r="K25" s="25">
        <v>1</v>
      </c>
      <c r="L25" s="25">
        <f>J25*K25</f>
        <v>60</v>
      </c>
      <c r="M25" s="26"/>
      <c r="N25" s="61">
        <v>45051</v>
      </c>
      <c r="O25" s="32" t="s">
        <v>39</v>
      </c>
      <c r="P25" s="25">
        <v>60</v>
      </c>
      <c r="Q25" s="58" t="s">
        <v>211</v>
      </c>
      <c r="R25" s="32" t="str">
        <f>IF(L25-P25=L25,"Unpaid",IF(L25-P25=0,"Paid","Partially paid"))</f>
        <v>Paid</v>
      </c>
    </row>
    <row r="26" spans="1:18" ht="45" x14ac:dyDescent="0.25">
      <c r="A26" s="20">
        <f t="shared" si="3"/>
        <v>17</v>
      </c>
      <c r="B26" s="20" t="s">
        <v>38</v>
      </c>
      <c r="C26" s="21">
        <v>45046</v>
      </c>
      <c r="D26" s="21">
        <v>45046</v>
      </c>
      <c r="E26" s="58"/>
      <c r="F26" s="29" t="s">
        <v>86</v>
      </c>
      <c r="G26" s="59" t="s">
        <v>87</v>
      </c>
      <c r="H26" s="24" t="s">
        <v>33</v>
      </c>
      <c r="I26" s="24" t="s">
        <v>76</v>
      </c>
      <c r="J26" s="22">
        <v>3</v>
      </c>
      <c r="K26" s="25">
        <v>1</v>
      </c>
      <c r="L26" s="25">
        <f>J26*K26</f>
        <v>3</v>
      </c>
      <c r="M26" s="26"/>
      <c r="N26" s="61">
        <v>45051</v>
      </c>
      <c r="O26" s="32" t="s">
        <v>39</v>
      </c>
      <c r="P26" s="25">
        <v>3</v>
      </c>
      <c r="Q26" s="58" t="s">
        <v>211</v>
      </c>
      <c r="R26" s="32" t="str">
        <f>IF(L26-P26=L26,"Unpaid",IF(L26-P26=0,"Paid","Partially paid"))</f>
        <v>Paid</v>
      </c>
    </row>
    <row r="27" spans="1:18" x14ac:dyDescent="0.25">
      <c r="A27" s="20">
        <f t="shared" si="3"/>
        <v>18</v>
      </c>
      <c r="B27" s="20" t="s">
        <v>39</v>
      </c>
      <c r="C27" s="21">
        <v>45073</v>
      </c>
      <c r="D27" s="21">
        <v>45073</v>
      </c>
      <c r="E27" s="58" t="s">
        <v>128</v>
      </c>
      <c r="F27" s="29" t="s">
        <v>115</v>
      </c>
      <c r="G27" s="23" t="s">
        <v>117</v>
      </c>
      <c r="H27" s="24" t="s">
        <v>29</v>
      </c>
      <c r="I27" s="24" t="s">
        <v>76</v>
      </c>
      <c r="J27" s="22">
        <v>20</v>
      </c>
      <c r="K27" s="25">
        <v>1</v>
      </c>
      <c r="L27" s="25">
        <f t="shared" ref="L27:L32" si="12">J27*K27</f>
        <v>20</v>
      </c>
      <c r="M27" s="26"/>
      <c r="N27" s="61">
        <v>45074</v>
      </c>
      <c r="O27" s="32" t="s">
        <v>39</v>
      </c>
      <c r="P27" s="25">
        <f>-'Bank Statement ( Chase-USD)'!E31</f>
        <v>20</v>
      </c>
      <c r="Q27" s="58" t="s">
        <v>211</v>
      </c>
      <c r="R27" s="32" t="str">
        <f t="shared" ref="R27:R31" si="13">IF(L27-P27=L27,"Unpaid",IF(L27-P27=0,"Paid","Partially paid"))</f>
        <v>Paid</v>
      </c>
    </row>
    <row r="28" spans="1:18" ht="30" x14ac:dyDescent="0.25">
      <c r="A28" s="20">
        <f t="shared" si="3"/>
        <v>19</v>
      </c>
      <c r="B28" s="20" t="s">
        <v>39</v>
      </c>
      <c r="C28" s="21">
        <v>45069</v>
      </c>
      <c r="D28" s="21">
        <v>45069</v>
      </c>
      <c r="E28" s="58" t="s">
        <v>129</v>
      </c>
      <c r="F28" s="29" t="s">
        <v>110</v>
      </c>
      <c r="G28" s="59" t="s">
        <v>130</v>
      </c>
      <c r="H28" s="24" t="s">
        <v>29</v>
      </c>
      <c r="I28" s="24" t="s">
        <v>76</v>
      </c>
      <c r="J28" s="22">
        <v>30</v>
      </c>
      <c r="K28" s="25">
        <v>1</v>
      </c>
      <c r="L28" s="25">
        <f t="shared" si="12"/>
        <v>30</v>
      </c>
      <c r="M28" s="26"/>
      <c r="N28" s="61">
        <v>45070</v>
      </c>
      <c r="O28" s="32" t="s">
        <v>39</v>
      </c>
      <c r="P28" s="25">
        <f>-'Bank Statement ( Chase-USD)'!E28</f>
        <v>30</v>
      </c>
      <c r="Q28" s="58" t="s">
        <v>211</v>
      </c>
      <c r="R28" s="32" t="str">
        <f t="shared" si="13"/>
        <v>Paid</v>
      </c>
    </row>
    <row r="29" spans="1:18" ht="30" x14ac:dyDescent="0.25">
      <c r="A29" s="20">
        <f t="shared" si="3"/>
        <v>20</v>
      </c>
      <c r="B29" s="20" t="s">
        <v>39</v>
      </c>
      <c r="C29" s="21">
        <v>45073</v>
      </c>
      <c r="D29" s="21">
        <v>45073</v>
      </c>
      <c r="E29" s="58" t="s">
        <v>131</v>
      </c>
      <c r="F29" s="29" t="s">
        <v>208</v>
      </c>
      <c r="G29" s="63" t="s">
        <v>133</v>
      </c>
      <c r="H29" s="24" t="s">
        <v>29</v>
      </c>
      <c r="I29" s="24" t="s">
        <v>76</v>
      </c>
      <c r="J29" s="22">
        <v>20</v>
      </c>
      <c r="K29" s="25">
        <v>1</v>
      </c>
      <c r="L29" s="25">
        <f t="shared" si="12"/>
        <v>20</v>
      </c>
      <c r="M29" s="26"/>
      <c r="N29" s="61">
        <f>+'Bank Statement ( Chase-USD)'!A29</f>
        <v>45073</v>
      </c>
      <c r="O29" s="32" t="s">
        <v>39</v>
      </c>
      <c r="P29" s="25">
        <f>-'Bank Statement ( Chase-USD)'!E30</f>
        <v>20</v>
      </c>
      <c r="Q29" s="58" t="s">
        <v>211</v>
      </c>
      <c r="R29" s="32" t="str">
        <f t="shared" si="13"/>
        <v>Paid</v>
      </c>
    </row>
    <row r="30" spans="1:18" ht="30" x14ac:dyDescent="0.25">
      <c r="A30" s="20">
        <f t="shared" si="3"/>
        <v>21</v>
      </c>
      <c r="B30" s="20" t="s">
        <v>39</v>
      </c>
      <c r="C30" s="21">
        <v>45073</v>
      </c>
      <c r="D30" s="21">
        <v>45073</v>
      </c>
      <c r="E30" s="58" t="s">
        <v>132</v>
      </c>
      <c r="F30" s="29" t="s">
        <v>208</v>
      </c>
      <c r="G30" s="59" t="s">
        <v>134</v>
      </c>
      <c r="H30" s="24" t="s">
        <v>29</v>
      </c>
      <c r="I30" s="24" t="s">
        <v>76</v>
      </c>
      <c r="J30" s="22">
        <v>50</v>
      </c>
      <c r="K30" s="25">
        <v>1</v>
      </c>
      <c r="L30" s="25">
        <f t="shared" si="12"/>
        <v>50</v>
      </c>
      <c r="M30" s="26"/>
      <c r="N30" s="61">
        <f>+'Bank Statement ( Chase-USD)'!A30</f>
        <v>45073</v>
      </c>
      <c r="O30" s="32" t="s">
        <v>39</v>
      </c>
      <c r="P30" s="25">
        <f>-'Bank Statement ( Chase-USD)'!E29</f>
        <v>50</v>
      </c>
      <c r="Q30" s="58" t="s">
        <v>211</v>
      </c>
      <c r="R30" s="32" t="str">
        <f t="shared" si="13"/>
        <v>Paid</v>
      </c>
    </row>
    <row r="31" spans="1:18" ht="45" x14ac:dyDescent="0.25">
      <c r="A31" s="20">
        <f t="shared" si="3"/>
        <v>22</v>
      </c>
      <c r="B31" s="20" t="s">
        <v>39</v>
      </c>
      <c r="C31" s="21">
        <v>45061</v>
      </c>
      <c r="D31" s="21">
        <v>45061</v>
      </c>
      <c r="E31" s="58" t="s">
        <v>135</v>
      </c>
      <c r="F31" s="29" t="s">
        <v>103</v>
      </c>
      <c r="G31" s="59" t="s">
        <v>136</v>
      </c>
      <c r="H31" s="24" t="s">
        <v>29</v>
      </c>
      <c r="I31" s="24" t="s">
        <v>76</v>
      </c>
      <c r="J31" s="22">
        <v>15</v>
      </c>
      <c r="K31" s="25">
        <v>1</v>
      </c>
      <c r="L31" s="25">
        <f t="shared" si="12"/>
        <v>15</v>
      </c>
      <c r="M31" s="26"/>
      <c r="N31" s="61">
        <v>45062</v>
      </c>
      <c r="O31" s="32" t="s">
        <v>39</v>
      </c>
      <c r="P31" s="25">
        <f>-'Bank Statement ( Chase-USD)'!E27</f>
        <v>15</v>
      </c>
      <c r="Q31" s="58" t="s">
        <v>211</v>
      </c>
      <c r="R31" s="32" t="str">
        <f t="shared" si="13"/>
        <v>Paid</v>
      </c>
    </row>
    <row r="32" spans="1:18" x14ac:dyDescent="0.25">
      <c r="A32" s="20">
        <f t="shared" si="3"/>
        <v>23</v>
      </c>
      <c r="B32" s="20" t="s">
        <v>39</v>
      </c>
      <c r="C32" s="21">
        <v>45047</v>
      </c>
      <c r="D32" s="21">
        <v>45047</v>
      </c>
      <c r="E32" s="58" t="s">
        <v>50</v>
      </c>
      <c r="F32" s="29" t="s">
        <v>102</v>
      </c>
      <c r="G32" s="59" t="s">
        <v>123</v>
      </c>
      <c r="H32" s="24" t="s">
        <v>127</v>
      </c>
      <c r="I32" s="24" t="s">
        <v>76</v>
      </c>
      <c r="J32" s="22">
        <v>2.6</v>
      </c>
      <c r="K32" s="25">
        <v>1</v>
      </c>
      <c r="L32" s="25">
        <f t="shared" si="12"/>
        <v>2.6</v>
      </c>
      <c r="M32" s="26"/>
      <c r="N32" s="61">
        <f>+'Bank Statement ( Chase-USD)'!A20</f>
        <v>45048</v>
      </c>
      <c r="O32" s="32" t="s">
        <v>39</v>
      </c>
      <c r="P32" s="25">
        <f>-'Bank Statement ( Chase-USD)'!E20</f>
        <v>2.6</v>
      </c>
      <c r="Q32" s="58" t="s">
        <v>211</v>
      </c>
      <c r="R32" s="32" t="str">
        <f>IF(L32-P32=L32,"Unpaid",IF(L32-P32=0,"Paid","Partially paid"))</f>
        <v>Paid</v>
      </c>
    </row>
    <row r="33" spans="1:18" ht="60" x14ac:dyDescent="0.25">
      <c r="A33" s="20">
        <f t="shared" si="3"/>
        <v>24</v>
      </c>
      <c r="B33" s="20" t="s">
        <v>39</v>
      </c>
      <c r="C33" s="21">
        <v>45077</v>
      </c>
      <c r="D33" s="21">
        <v>45077</v>
      </c>
      <c r="E33" s="58"/>
      <c r="F33" s="29" t="s">
        <v>86</v>
      </c>
      <c r="G33" s="59" t="s">
        <v>137</v>
      </c>
      <c r="H33" s="24" t="s">
        <v>33</v>
      </c>
      <c r="I33" s="24" t="s">
        <v>76</v>
      </c>
      <c r="J33" s="22">
        <v>60</v>
      </c>
      <c r="K33" s="25">
        <v>1</v>
      </c>
      <c r="L33" s="25">
        <f>J33*K33</f>
        <v>60</v>
      </c>
      <c r="M33" s="26"/>
      <c r="N33" s="61">
        <v>45057</v>
      </c>
      <c r="O33" s="32" t="s">
        <v>39</v>
      </c>
      <c r="P33" s="22">
        <v>60</v>
      </c>
      <c r="Q33" s="58" t="s">
        <v>211</v>
      </c>
      <c r="R33" s="32" t="str">
        <f t="shared" ref="R33:R34" si="14">IF(L33-P33=L33,"Unpaid",IF(L33-P33=0,"Paid","Partially paid"))</f>
        <v>Paid</v>
      </c>
    </row>
    <row r="34" spans="1:18" ht="45" x14ac:dyDescent="0.25">
      <c r="A34" s="20">
        <f t="shared" si="3"/>
        <v>25</v>
      </c>
      <c r="B34" s="20" t="s">
        <v>39</v>
      </c>
      <c r="C34" s="21">
        <v>45077</v>
      </c>
      <c r="D34" s="21">
        <v>45077</v>
      </c>
      <c r="E34" s="58"/>
      <c r="F34" s="29" t="s">
        <v>86</v>
      </c>
      <c r="G34" s="59" t="s">
        <v>87</v>
      </c>
      <c r="H34" s="24" t="s">
        <v>33</v>
      </c>
      <c r="I34" s="24" t="s">
        <v>76</v>
      </c>
      <c r="J34" s="22">
        <v>3</v>
      </c>
      <c r="K34" s="25">
        <v>1</v>
      </c>
      <c r="L34" s="25">
        <f>J34*K34</f>
        <v>3</v>
      </c>
      <c r="M34" s="26"/>
      <c r="N34" s="61">
        <v>45057</v>
      </c>
      <c r="O34" s="32" t="s">
        <v>39</v>
      </c>
      <c r="P34" s="22">
        <v>3</v>
      </c>
      <c r="Q34" s="58" t="s">
        <v>211</v>
      </c>
      <c r="R34" s="32" t="str">
        <f t="shared" si="14"/>
        <v>Paid</v>
      </c>
    </row>
    <row r="35" spans="1:18" x14ac:dyDescent="0.25">
      <c r="A35" s="20">
        <f t="shared" si="3"/>
        <v>26</v>
      </c>
      <c r="B35" s="20" t="s">
        <v>39</v>
      </c>
      <c r="C35" s="21">
        <v>45056</v>
      </c>
      <c r="D35" s="21">
        <v>45056</v>
      </c>
      <c r="E35" s="83"/>
      <c r="F35" s="29" t="s">
        <v>208</v>
      </c>
      <c r="G35" s="81"/>
      <c r="H35" s="24" t="s">
        <v>29</v>
      </c>
      <c r="I35" s="24" t="s">
        <v>76</v>
      </c>
      <c r="J35" s="22">
        <v>16</v>
      </c>
      <c r="K35" s="25">
        <v>1</v>
      </c>
      <c r="L35" s="25">
        <f t="shared" ref="L35:L36" si="15">J35*K35</f>
        <v>16</v>
      </c>
      <c r="M35" s="26"/>
      <c r="N35" s="61">
        <v>45056</v>
      </c>
      <c r="O35" s="32" t="s">
        <v>39</v>
      </c>
      <c r="P35" s="22">
        <v>16</v>
      </c>
      <c r="Q35" s="58" t="s">
        <v>211</v>
      </c>
      <c r="R35" s="32" t="str">
        <f t="shared" ref="R35:R37" si="16">IF(L35-P35=L35,"Unpaid",IF(L35-P35=0,"Paid","Partially paid"))</f>
        <v>Paid</v>
      </c>
    </row>
    <row r="36" spans="1:18" x14ac:dyDescent="0.25">
      <c r="A36" s="20">
        <f t="shared" si="3"/>
        <v>27</v>
      </c>
      <c r="B36" s="20" t="s">
        <v>39</v>
      </c>
      <c r="C36" s="21">
        <v>45061</v>
      </c>
      <c r="D36" s="21">
        <v>45061</v>
      </c>
      <c r="E36" s="83"/>
      <c r="F36" s="29" t="s">
        <v>208</v>
      </c>
      <c r="G36" s="82"/>
      <c r="H36" s="24" t="s">
        <v>29</v>
      </c>
      <c r="I36" s="24" t="s">
        <v>76</v>
      </c>
      <c r="J36" s="22">
        <v>15.87</v>
      </c>
      <c r="K36" s="25">
        <v>1</v>
      </c>
      <c r="L36" s="25">
        <f t="shared" si="15"/>
        <v>15.87</v>
      </c>
      <c r="M36" s="26"/>
      <c r="N36" s="61">
        <v>45061</v>
      </c>
      <c r="O36" s="32" t="s">
        <v>39</v>
      </c>
      <c r="P36" s="22">
        <v>15.87</v>
      </c>
      <c r="Q36" s="58" t="s">
        <v>211</v>
      </c>
      <c r="R36" s="32" t="str">
        <f t="shared" si="16"/>
        <v>Paid</v>
      </c>
    </row>
    <row r="37" spans="1:18" x14ac:dyDescent="0.25">
      <c r="A37" s="20">
        <f t="shared" si="3"/>
        <v>28</v>
      </c>
      <c r="B37" s="20" t="s">
        <v>39</v>
      </c>
      <c r="C37" s="21">
        <v>45061</v>
      </c>
      <c r="D37" s="21">
        <v>45061</v>
      </c>
      <c r="E37" s="83"/>
      <c r="F37" s="29" t="s">
        <v>208</v>
      </c>
      <c r="G37" s="82"/>
      <c r="H37" s="24" t="s">
        <v>29</v>
      </c>
      <c r="I37" s="24" t="s">
        <v>76</v>
      </c>
      <c r="J37" s="22">
        <v>15.87</v>
      </c>
      <c r="K37" s="25">
        <v>1</v>
      </c>
      <c r="L37" s="25">
        <f t="shared" ref="L37" si="17">J37*K37</f>
        <v>15.87</v>
      </c>
      <c r="M37" s="26"/>
      <c r="N37" s="61">
        <v>45061</v>
      </c>
      <c r="O37" s="32" t="s">
        <v>39</v>
      </c>
      <c r="P37" s="22">
        <v>15.87</v>
      </c>
      <c r="Q37" s="58" t="s">
        <v>211</v>
      </c>
      <c r="R37" s="32" t="str">
        <f t="shared" si="16"/>
        <v>Paid</v>
      </c>
    </row>
    <row r="38" spans="1:18" x14ac:dyDescent="0.25">
      <c r="A38" s="20">
        <f t="shared" si="3"/>
        <v>29</v>
      </c>
      <c r="B38" s="20" t="s">
        <v>39</v>
      </c>
      <c r="C38" s="21">
        <v>45061</v>
      </c>
      <c r="D38" s="21">
        <v>45061</v>
      </c>
      <c r="E38" s="83"/>
      <c r="F38" s="29" t="s">
        <v>138</v>
      </c>
      <c r="G38" s="82"/>
      <c r="H38" s="24" t="s">
        <v>29</v>
      </c>
      <c r="I38" s="24" t="s">
        <v>76</v>
      </c>
      <c r="J38" s="22">
        <v>20</v>
      </c>
      <c r="K38" s="25">
        <v>1</v>
      </c>
      <c r="L38" s="25">
        <f t="shared" ref="L38" si="18">J38*K38</f>
        <v>20</v>
      </c>
      <c r="M38" s="26"/>
      <c r="N38" s="61">
        <v>45061</v>
      </c>
      <c r="O38" s="32" t="s">
        <v>39</v>
      </c>
      <c r="P38" s="22">
        <v>20</v>
      </c>
      <c r="Q38" s="58" t="s">
        <v>211</v>
      </c>
      <c r="R38" s="32" t="str">
        <f t="shared" ref="R38" si="19">IF(L38-P38=L38,"Unpaid",IF(L38-P38=0,"Paid","Partially paid"))</f>
        <v>Paid</v>
      </c>
    </row>
    <row r="39" spans="1:18" ht="45" x14ac:dyDescent="0.25">
      <c r="A39" s="20">
        <f t="shared" si="3"/>
        <v>30</v>
      </c>
      <c r="B39" s="20" t="s">
        <v>40</v>
      </c>
      <c r="C39" s="21">
        <v>45092</v>
      </c>
      <c r="D39" s="21">
        <v>45092</v>
      </c>
      <c r="E39" s="84" t="s">
        <v>144</v>
      </c>
      <c r="F39" s="29" t="s">
        <v>103</v>
      </c>
      <c r="G39" s="59" t="s">
        <v>145</v>
      </c>
      <c r="H39" s="24" t="s">
        <v>29</v>
      </c>
      <c r="I39" s="24" t="s">
        <v>76</v>
      </c>
      <c r="J39" s="22">
        <v>15</v>
      </c>
      <c r="K39" s="25">
        <v>1</v>
      </c>
      <c r="L39" s="25">
        <f t="shared" ref="L39:L40" si="20">J39*K39</f>
        <v>15</v>
      </c>
      <c r="M39" s="26"/>
      <c r="N39" s="61">
        <f>'Bank Statement ( Chase-USD)'!$A$36</f>
        <v>45093</v>
      </c>
      <c r="O39" s="32" t="s">
        <v>40</v>
      </c>
      <c r="P39" s="22">
        <f>-'Bank Statement ( Chase-USD)'!$G$36</f>
        <v>15</v>
      </c>
      <c r="Q39" s="58" t="s">
        <v>211</v>
      </c>
      <c r="R39" s="32" t="str">
        <f t="shared" ref="R39:R58" si="21">IF(L39-P39=L39,"Unpaid",IF(L39-P39=0,"Paid","Partially paid"))</f>
        <v>Paid</v>
      </c>
    </row>
    <row r="40" spans="1:18" ht="30" x14ac:dyDescent="0.25">
      <c r="A40" s="20">
        <f t="shared" si="3"/>
        <v>31</v>
      </c>
      <c r="B40" s="20" t="s">
        <v>40</v>
      </c>
      <c r="C40" s="21">
        <v>45088</v>
      </c>
      <c r="D40" s="21">
        <v>45088</v>
      </c>
      <c r="E40" s="58" t="s">
        <v>146</v>
      </c>
      <c r="F40" s="29" t="s">
        <v>208</v>
      </c>
      <c r="G40" s="59" t="s">
        <v>147</v>
      </c>
      <c r="H40" s="24" t="s">
        <v>29</v>
      </c>
      <c r="I40" s="24" t="s">
        <v>76</v>
      </c>
      <c r="J40" s="22">
        <v>20</v>
      </c>
      <c r="K40" s="25">
        <v>1</v>
      </c>
      <c r="L40" s="25">
        <f t="shared" si="20"/>
        <v>20</v>
      </c>
      <c r="M40" s="26"/>
      <c r="N40" s="61">
        <f>'Bank Statement ( Chase-USD)'!A34</f>
        <v>45089</v>
      </c>
      <c r="O40" s="32" t="s">
        <v>40</v>
      </c>
      <c r="P40" s="25">
        <f>-'Bank Statement ( Chase-USD)'!G34</f>
        <v>20</v>
      </c>
      <c r="Q40" s="58" t="s">
        <v>211</v>
      </c>
      <c r="R40" s="32" t="str">
        <f t="shared" si="21"/>
        <v>Paid</v>
      </c>
    </row>
    <row r="41" spans="1:18" ht="30" x14ac:dyDescent="0.25">
      <c r="A41" s="20">
        <f t="shared" si="3"/>
        <v>32</v>
      </c>
      <c r="B41" s="20" t="s">
        <v>40</v>
      </c>
      <c r="C41" s="21">
        <v>45084</v>
      </c>
      <c r="D41" s="21">
        <v>45084</v>
      </c>
      <c r="E41" s="58" t="s">
        <v>148</v>
      </c>
      <c r="F41" s="29" t="s">
        <v>208</v>
      </c>
      <c r="G41" s="59" t="s">
        <v>149</v>
      </c>
      <c r="H41" s="24" t="s">
        <v>29</v>
      </c>
      <c r="I41" s="24" t="s">
        <v>76</v>
      </c>
      <c r="J41" s="22">
        <v>20</v>
      </c>
      <c r="K41" s="25">
        <v>1</v>
      </c>
      <c r="L41" s="25">
        <f t="shared" ref="L41" si="22">J41*K41</f>
        <v>20</v>
      </c>
      <c r="M41" s="26"/>
      <c r="N41" s="61">
        <f>'Bank Statement ( Chase-USD)'!A33</f>
        <v>45085</v>
      </c>
      <c r="O41" s="32" t="s">
        <v>40</v>
      </c>
      <c r="P41" s="25">
        <f>-'Bank Statement ( Chase-USD)'!$G$33</f>
        <v>20</v>
      </c>
      <c r="Q41" s="58" t="s">
        <v>211</v>
      </c>
      <c r="R41" s="32" t="str">
        <f t="shared" si="21"/>
        <v>Paid</v>
      </c>
    </row>
    <row r="42" spans="1:18" ht="30" x14ac:dyDescent="0.25">
      <c r="A42" s="20">
        <f t="shared" si="3"/>
        <v>33</v>
      </c>
      <c r="B42" s="20" t="s">
        <v>40</v>
      </c>
      <c r="C42" s="21">
        <v>45104</v>
      </c>
      <c r="D42" s="21">
        <v>45104</v>
      </c>
      <c r="E42" s="58" t="s">
        <v>150</v>
      </c>
      <c r="F42" s="29" t="s">
        <v>208</v>
      </c>
      <c r="G42" s="59" t="s">
        <v>151</v>
      </c>
      <c r="H42" s="24" t="s">
        <v>29</v>
      </c>
      <c r="I42" s="24" t="s">
        <v>76</v>
      </c>
      <c r="J42" s="22">
        <v>20</v>
      </c>
      <c r="K42" s="25">
        <v>1</v>
      </c>
      <c r="L42" s="25">
        <f t="shared" ref="L42" si="23">J42*K42</f>
        <v>20</v>
      </c>
      <c r="M42" s="26"/>
      <c r="N42" s="61">
        <f>'Bank Statement ( Chase-USD)'!$A$39</f>
        <v>45104</v>
      </c>
      <c r="O42" s="32" t="s">
        <v>40</v>
      </c>
      <c r="P42" s="25">
        <f>-'Bank Statement ( Chase-USD)'!$G$39</f>
        <v>20</v>
      </c>
      <c r="Q42" s="58" t="s">
        <v>211</v>
      </c>
      <c r="R42" s="32" t="str">
        <f t="shared" si="21"/>
        <v>Paid</v>
      </c>
    </row>
    <row r="43" spans="1:18" ht="30" x14ac:dyDescent="0.25">
      <c r="A43" s="20">
        <f t="shared" si="3"/>
        <v>34</v>
      </c>
      <c r="B43" s="20" t="s">
        <v>40</v>
      </c>
      <c r="C43" s="21">
        <v>45104</v>
      </c>
      <c r="D43" s="21">
        <v>45104</v>
      </c>
      <c r="E43" s="58" t="s">
        <v>152</v>
      </c>
      <c r="F43" s="29" t="s">
        <v>208</v>
      </c>
      <c r="G43" s="59" t="s">
        <v>151</v>
      </c>
      <c r="H43" s="24" t="s">
        <v>29</v>
      </c>
      <c r="I43" s="24" t="s">
        <v>76</v>
      </c>
      <c r="J43" s="22">
        <v>25</v>
      </c>
      <c r="K43" s="25">
        <v>1</v>
      </c>
      <c r="L43" s="25">
        <f t="shared" ref="L43:L46" si="24">J43*K43</f>
        <v>25</v>
      </c>
      <c r="M43" s="26"/>
      <c r="N43" s="61">
        <f>'Bank Statement ( Chase-USD)'!$A$40</f>
        <v>45104</v>
      </c>
      <c r="O43" s="32" t="s">
        <v>40</v>
      </c>
      <c r="P43" s="25">
        <f>-'Bank Statement ( Chase-USD)'!$G$40</f>
        <v>25</v>
      </c>
      <c r="Q43" s="58" t="s">
        <v>211</v>
      </c>
      <c r="R43" s="32" t="str">
        <f t="shared" si="21"/>
        <v>Paid</v>
      </c>
    </row>
    <row r="44" spans="1:18" x14ac:dyDescent="0.25">
      <c r="A44" s="20">
        <f t="shared" si="3"/>
        <v>35</v>
      </c>
      <c r="B44" s="20" t="s">
        <v>40</v>
      </c>
      <c r="C44" s="21">
        <v>45107</v>
      </c>
      <c r="D44" s="21">
        <v>45107</v>
      </c>
      <c r="E44" s="58" t="s">
        <v>50</v>
      </c>
      <c r="F44" s="29" t="s">
        <v>102</v>
      </c>
      <c r="G44" s="59" t="s">
        <v>123</v>
      </c>
      <c r="H44" s="24" t="s">
        <v>127</v>
      </c>
      <c r="I44" s="24" t="s">
        <v>76</v>
      </c>
      <c r="J44" s="22">
        <v>52.94</v>
      </c>
      <c r="K44" s="25">
        <v>1</v>
      </c>
      <c r="L44" s="25">
        <f t="shared" si="24"/>
        <v>52.94</v>
      </c>
      <c r="M44" s="26"/>
      <c r="N44" s="61">
        <f>'Bank Statement ( Chase-USD)'!A32</f>
        <v>45079</v>
      </c>
      <c r="O44" s="32" t="s">
        <v>40</v>
      </c>
      <c r="P44" s="25">
        <f>-'Bank Statement ( Chase-USD)'!G32</f>
        <v>52.94</v>
      </c>
      <c r="Q44" s="58" t="s">
        <v>211</v>
      </c>
      <c r="R44" s="32" t="str">
        <f t="shared" si="21"/>
        <v>Paid</v>
      </c>
    </row>
    <row r="45" spans="1:18" ht="30" x14ac:dyDescent="0.25">
      <c r="A45" s="20">
        <f t="shared" si="3"/>
        <v>36</v>
      </c>
      <c r="B45" s="20" t="s">
        <v>40</v>
      </c>
      <c r="C45" s="21">
        <v>45100</v>
      </c>
      <c r="D45" s="21">
        <v>45100</v>
      </c>
      <c r="E45" s="58" t="s">
        <v>153</v>
      </c>
      <c r="F45" s="29" t="s">
        <v>110</v>
      </c>
      <c r="G45" s="59" t="s">
        <v>154</v>
      </c>
      <c r="H45" s="24" t="s">
        <v>29</v>
      </c>
      <c r="I45" s="24" t="s">
        <v>76</v>
      </c>
      <c r="J45" s="22">
        <v>30</v>
      </c>
      <c r="K45" s="25">
        <v>1</v>
      </c>
      <c r="L45" s="25">
        <f t="shared" si="24"/>
        <v>30</v>
      </c>
      <c r="M45" s="26"/>
      <c r="N45" s="61">
        <f>'Bank Statement ( Chase-USD)'!$A$38</f>
        <v>45101</v>
      </c>
      <c r="O45" s="32" t="s">
        <v>40</v>
      </c>
      <c r="P45" s="25">
        <f>-'Bank Statement ( Chase-USD)'!$G$38</f>
        <v>30</v>
      </c>
      <c r="Q45" s="58" t="s">
        <v>211</v>
      </c>
      <c r="R45" s="32" t="str">
        <f t="shared" si="21"/>
        <v>Paid</v>
      </c>
    </row>
    <row r="46" spans="1:18" x14ac:dyDescent="0.25">
      <c r="A46" s="20">
        <f t="shared" si="3"/>
        <v>37</v>
      </c>
      <c r="B46" s="20" t="s">
        <v>40</v>
      </c>
      <c r="C46" s="21">
        <v>45104</v>
      </c>
      <c r="D46" s="21">
        <v>45104</v>
      </c>
      <c r="E46" s="58" t="s">
        <v>155</v>
      </c>
      <c r="F46" s="29" t="s">
        <v>115</v>
      </c>
      <c r="G46" s="23" t="s">
        <v>117</v>
      </c>
      <c r="H46" s="24" t="s">
        <v>29</v>
      </c>
      <c r="I46" s="24" t="s">
        <v>76</v>
      </c>
      <c r="J46" s="22">
        <v>20</v>
      </c>
      <c r="K46" s="25">
        <v>1</v>
      </c>
      <c r="L46" s="25">
        <f t="shared" si="24"/>
        <v>20</v>
      </c>
      <c r="M46" s="26"/>
      <c r="N46" s="61">
        <f>'Bank Statement ( Chase-USD)'!$A$41</f>
        <v>45105</v>
      </c>
      <c r="O46" s="32" t="s">
        <v>40</v>
      </c>
      <c r="P46" s="25">
        <f>-'Bank Statement ( Chase-USD)'!$G$41</f>
        <v>20</v>
      </c>
      <c r="Q46" s="58" t="s">
        <v>211</v>
      </c>
      <c r="R46" s="32" t="str">
        <f t="shared" si="21"/>
        <v>Paid</v>
      </c>
    </row>
    <row r="47" spans="1:18" x14ac:dyDescent="0.25">
      <c r="A47" s="20">
        <f t="shared" si="3"/>
        <v>38</v>
      </c>
      <c r="B47" s="20" t="s">
        <v>40</v>
      </c>
      <c r="C47" s="21">
        <v>45107</v>
      </c>
      <c r="D47" s="21">
        <v>45107</v>
      </c>
      <c r="E47" s="58" t="s">
        <v>50</v>
      </c>
      <c r="F47" s="29" t="s">
        <v>86</v>
      </c>
      <c r="G47" s="59" t="s">
        <v>213</v>
      </c>
      <c r="H47" s="24" t="s">
        <v>33</v>
      </c>
      <c r="I47" s="24" t="s">
        <v>76</v>
      </c>
      <c r="J47" s="22">
        <v>60</v>
      </c>
      <c r="K47" s="25">
        <v>1</v>
      </c>
      <c r="L47" s="25">
        <f>J47*K47</f>
        <v>60</v>
      </c>
      <c r="M47" s="26"/>
      <c r="N47" s="61">
        <f>+'Bank Statement ( Chase-USD)'!A37</f>
        <v>45097</v>
      </c>
      <c r="O47" s="32" t="s">
        <v>40</v>
      </c>
      <c r="P47" s="25">
        <v>60</v>
      </c>
      <c r="Q47" s="58" t="s">
        <v>211</v>
      </c>
      <c r="R47" s="32" t="str">
        <f t="shared" si="21"/>
        <v>Paid</v>
      </c>
    </row>
    <row r="48" spans="1:18" ht="45" x14ac:dyDescent="0.25">
      <c r="A48" s="20">
        <f t="shared" si="3"/>
        <v>39</v>
      </c>
      <c r="B48" s="20" t="s">
        <v>40</v>
      </c>
      <c r="C48" s="21">
        <v>45107</v>
      </c>
      <c r="D48" s="21">
        <v>45107</v>
      </c>
      <c r="E48" s="58" t="s">
        <v>50</v>
      </c>
      <c r="F48" s="29" t="s">
        <v>86</v>
      </c>
      <c r="G48" s="59" t="s">
        <v>87</v>
      </c>
      <c r="H48" s="24" t="s">
        <v>33</v>
      </c>
      <c r="I48" s="24" t="s">
        <v>76</v>
      </c>
      <c r="J48" s="22">
        <v>3</v>
      </c>
      <c r="K48" s="25">
        <v>1</v>
      </c>
      <c r="L48" s="25">
        <f>J48*K48</f>
        <v>3</v>
      </c>
      <c r="M48" s="26"/>
      <c r="N48" s="61">
        <f>'Bank Statement ( Chase-USD)'!A37</f>
        <v>45097</v>
      </c>
      <c r="O48" s="32" t="s">
        <v>40</v>
      </c>
      <c r="P48" s="25">
        <v>3</v>
      </c>
      <c r="Q48" s="58" t="s">
        <v>211</v>
      </c>
      <c r="R48" s="32" t="str">
        <f t="shared" si="21"/>
        <v>Paid</v>
      </c>
    </row>
    <row r="49" spans="1:18" x14ac:dyDescent="0.25">
      <c r="A49" s="20">
        <f t="shared" si="3"/>
        <v>40</v>
      </c>
      <c r="B49" s="20" t="s">
        <v>40</v>
      </c>
      <c r="C49" s="21">
        <v>45061</v>
      </c>
      <c r="D49" s="21">
        <v>45061</v>
      </c>
      <c r="E49" s="83" t="s">
        <v>50</v>
      </c>
      <c r="F49" s="29" t="s">
        <v>138</v>
      </c>
      <c r="G49" s="82"/>
      <c r="H49" s="24" t="s">
        <v>29</v>
      </c>
      <c r="I49" s="24" t="s">
        <v>76</v>
      </c>
      <c r="J49" s="22">
        <v>20</v>
      </c>
      <c r="K49" s="25">
        <v>1</v>
      </c>
      <c r="L49" s="25">
        <f t="shared" ref="L49:L50" si="25">J49*K49</f>
        <v>20</v>
      </c>
      <c r="M49" s="26"/>
      <c r="N49" s="61">
        <f>'Bank Statement ( Chase-USD)'!$A$35</f>
        <v>45092</v>
      </c>
      <c r="O49" s="32" t="s">
        <v>40</v>
      </c>
      <c r="P49" s="22">
        <f>-'Bank Statement ( Chase-USD)'!G35</f>
        <v>20</v>
      </c>
      <c r="Q49" s="58" t="s">
        <v>211</v>
      </c>
      <c r="R49" s="32" t="str">
        <f t="shared" si="21"/>
        <v>Paid</v>
      </c>
    </row>
    <row r="50" spans="1:18" ht="45" x14ac:dyDescent="0.25">
      <c r="A50" s="20">
        <f t="shared" si="3"/>
        <v>41</v>
      </c>
      <c r="B50" s="20" t="s">
        <v>41</v>
      </c>
      <c r="C50" s="21">
        <v>45122</v>
      </c>
      <c r="D50" s="21">
        <v>45122</v>
      </c>
      <c r="E50" s="84" t="s">
        <v>156</v>
      </c>
      <c r="F50" s="29" t="s">
        <v>103</v>
      </c>
      <c r="G50" s="59" t="s">
        <v>157</v>
      </c>
      <c r="H50" s="24" t="s">
        <v>29</v>
      </c>
      <c r="I50" s="24" t="s">
        <v>76</v>
      </c>
      <c r="J50" s="22">
        <v>25</v>
      </c>
      <c r="K50" s="25">
        <v>1</v>
      </c>
      <c r="L50" s="25">
        <f t="shared" si="25"/>
        <v>25</v>
      </c>
      <c r="M50" s="26"/>
      <c r="N50" s="61">
        <f>'Bank Statement ( Chase-USD)'!$A$45</f>
        <v>45123</v>
      </c>
      <c r="O50" s="32" t="s">
        <v>41</v>
      </c>
      <c r="P50" s="25">
        <f>-'Bank Statement ( Chase-USD)'!$E$45</f>
        <v>25</v>
      </c>
      <c r="Q50" s="58" t="s">
        <v>211</v>
      </c>
      <c r="R50" s="32" t="str">
        <f t="shared" si="21"/>
        <v>Paid</v>
      </c>
    </row>
    <row r="51" spans="1:18" ht="30" x14ac:dyDescent="0.25">
      <c r="A51" s="20">
        <f t="shared" si="3"/>
        <v>42</v>
      </c>
      <c r="B51" s="20" t="s">
        <v>41</v>
      </c>
      <c r="C51" s="21">
        <v>45134</v>
      </c>
      <c r="D51" s="21">
        <v>45134</v>
      </c>
      <c r="E51" s="58" t="s">
        <v>158</v>
      </c>
      <c r="F51" s="29" t="s">
        <v>208</v>
      </c>
      <c r="G51" s="59" t="s">
        <v>159</v>
      </c>
      <c r="H51" s="24" t="s">
        <v>29</v>
      </c>
      <c r="I51" s="24" t="s">
        <v>76</v>
      </c>
      <c r="J51" s="22">
        <v>20</v>
      </c>
      <c r="K51" s="25">
        <v>1</v>
      </c>
      <c r="L51" s="25">
        <f t="shared" ref="L51:L56" si="26">J51*K51</f>
        <v>20</v>
      </c>
      <c r="M51" s="26"/>
      <c r="N51" s="61">
        <f>'Bank Statement ( Chase-USD)'!$A$47</f>
        <v>45134</v>
      </c>
      <c r="O51" s="32" t="s">
        <v>41</v>
      </c>
      <c r="P51" s="25">
        <f>-'Bank Statement ( Chase-USD)'!$E$47</f>
        <v>20</v>
      </c>
      <c r="Q51" s="58" t="s">
        <v>211</v>
      </c>
      <c r="R51" s="32" t="str">
        <f t="shared" si="21"/>
        <v>Paid</v>
      </c>
    </row>
    <row r="52" spans="1:18" ht="30" x14ac:dyDescent="0.25">
      <c r="A52" s="20">
        <f t="shared" si="3"/>
        <v>43</v>
      </c>
      <c r="B52" s="20" t="s">
        <v>41</v>
      </c>
      <c r="C52" s="21">
        <v>45118</v>
      </c>
      <c r="D52" s="21">
        <v>45118</v>
      </c>
      <c r="E52" s="58" t="s">
        <v>161</v>
      </c>
      <c r="F52" s="29" t="s">
        <v>208</v>
      </c>
      <c r="G52" s="59" t="s">
        <v>160</v>
      </c>
      <c r="H52" s="24" t="s">
        <v>29</v>
      </c>
      <c r="I52" s="24" t="s">
        <v>76</v>
      </c>
      <c r="J52" s="22">
        <v>20</v>
      </c>
      <c r="K52" s="25">
        <v>1</v>
      </c>
      <c r="L52" s="25">
        <f t="shared" si="26"/>
        <v>20</v>
      </c>
      <c r="M52" s="26"/>
      <c r="N52" s="61">
        <f>'Bank Statement ( Chase-USD)'!$A$43</f>
        <v>45118</v>
      </c>
      <c r="O52" s="32" t="s">
        <v>41</v>
      </c>
      <c r="P52" s="25">
        <f>-'Bank Statement ( Chase-USD)'!$E$43</f>
        <v>20</v>
      </c>
      <c r="Q52" s="58" t="s">
        <v>211</v>
      </c>
      <c r="R52" s="32" t="str">
        <f t="shared" si="21"/>
        <v>Paid</v>
      </c>
    </row>
    <row r="53" spans="1:18" ht="30" x14ac:dyDescent="0.25">
      <c r="A53" s="20">
        <f t="shared" si="3"/>
        <v>44</v>
      </c>
      <c r="B53" s="20" t="s">
        <v>41</v>
      </c>
      <c r="C53" s="21">
        <v>45114</v>
      </c>
      <c r="D53" s="21">
        <v>45114</v>
      </c>
      <c r="E53" s="58" t="s">
        <v>162</v>
      </c>
      <c r="F53" s="29" t="s">
        <v>208</v>
      </c>
      <c r="G53" s="59" t="s">
        <v>163</v>
      </c>
      <c r="H53" s="24" t="s">
        <v>29</v>
      </c>
      <c r="I53" s="24" t="s">
        <v>76</v>
      </c>
      <c r="J53" s="22">
        <v>20</v>
      </c>
      <c r="K53" s="25">
        <v>1</v>
      </c>
      <c r="L53" s="25">
        <f t="shared" si="26"/>
        <v>20</v>
      </c>
      <c r="M53" s="26"/>
      <c r="N53" s="61">
        <f>'Bank Statement ( Chase-USD)'!$A$42</f>
        <v>45114</v>
      </c>
      <c r="O53" s="32" t="s">
        <v>41</v>
      </c>
      <c r="P53" s="25">
        <f>-'Bank Statement ( Chase-USD)'!$E$42</f>
        <v>20</v>
      </c>
      <c r="Q53" s="58" t="s">
        <v>211</v>
      </c>
      <c r="R53" s="32" t="str">
        <f t="shared" si="21"/>
        <v>Paid</v>
      </c>
    </row>
    <row r="54" spans="1:18" ht="30" x14ac:dyDescent="0.25">
      <c r="A54" s="20">
        <f t="shared" si="3"/>
        <v>45</v>
      </c>
      <c r="B54" s="20" t="s">
        <v>41</v>
      </c>
      <c r="C54" s="21">
        <v>45134</v>
      </c>
      <c r="D54" s="21">
        <v>45134</v>
      </c>
      <c r="E54" s="58" t="s">
        <v>164</v>
      </c>
      <c r="F54" s="29" t="s">
        <v>208</v>
      </c>
      <c r="G54" s="59" t="s">
        <v>165</v>
      </c>
      <c r="H54" s="24" t="s">
        <v>29</v>
      </c>
      <c r="I54" s="24" t="s">
        <v>76</v>
      </c>
      <c r="J54" s="22">
        <v>25</v>
      </c>
      <c r="K54" s="25">
        <v>1</v>
      </c>
      <c r="L54" s="25">
        <f t="shared" si="26"/>
        <v>25</v>
      </c>
      <c r="M54" s="26"/>
      <c r="N54" s="61">
        <f>'Bank Statement ( Chase-USD)'!$A$48</f>
        <v>45134</v>
      </c>
      <c r="O54" s="32" t="s">
        <v>41</v>
      </c>
      <c r="P54" s="25">
        <f>-'Bank Statement ( Chase-USD)'!$E$48</f>
        <v>25</v>
      </c>
      <c r="Q54" s="58" t="s">
        <v>211</v>
      </c>
      <c r="R54" s="32" t="str">
        <f t="shared" si="21"/>
        <v>Paid</v>
      </c>
    </row>
    <row r="55" spans="1:18" ht="30" x14ac:dyDescent="0.25">
      <c r="A55" s="20">
        <f t="shared" si="3"/>
        <v>46</v>
      </c>
      <c r="B55" s="20" t="s">
        <v>41</v>
      </c>
      <c r="C55" s="21">
        <v>45130</v>
      </c>
      <c r="D55" s="21">
        <v>45130</v>
      </c>
      <c r="E55" s="58" t="s">
        <v>166</v>
      </c>
      <c r="F55" s="29" t="s">
        <v>110</v>
      </c>
      <c r="G55" s="59" t="s">
        <v>167</v>
      </c>
      <c r="H55" s="24" t="s">
        <v>29</v>
      </c>
      <c r="I55" s="24" t="s">
        <v>76</v>
      </c>
      <c r="J55" s="22">
        <v>30</v>
      </c>
      <c r="K55" s="25">
        <v>1</v>
      </c>
      <c r="L55" s="25">
        <f t="shared" si="26"/>
        <v>30</v>
      </c>
      <c r="M55" s="26"/>
      <c r="N55" s="61">
        <f>'Bank Statement ( Chase-USD)'!$A$46</f>
        <v>45131</v>
      </c>
      <c r="O55" s="32" t="s">
        <v>41</v>
      </c>
      <c r="P55" s="25">
        <f>-'Bank Statement ( Chase-USD)'!$E$46</f>
        <v>30</v>
      </c>
      <c r="Q55" s="58" t="s">
        <v>211</v>
      </c>
      <c r="R55" s="32" t="str">
        <f t="shared" si="21"/>
        <v>Paid</v>
      </c>
    </row>
    <row r="56" spans="1:18" x14ac:dyDescent="0.25">
      <c r="A56" s="20">
        <f t="shared" si="3"/>
        <v>47</v>
      </c>
      <c r="B56" s="20" t="s">
        <v>41</v>
      </c>
      <c r="C56" s="21">
        <v>45134</v>
      </c>
      <c r="D56" s="21">
        <v>45134</v>
      </c>
      <c r="E56" s="58" t="s">
        <v>168</v>
      </c>
      <c r="F56" s="29" t="s">
        <v>115</v>
      </c>
      <c r="G56" s="23" t="s">
        <v>117</v>
      </c>
      <c r="H56" s="24" t="s">
        <v>29</v>
      </c>
      <c r="I56" s="24" t="s">
        <v>76</v>
      </c>
      <c r="J56" s="22">
        <v>20</v>
      </c>
      <c r="K56" s="25">
        <v>1</v>
      </c>
      <c r="L56" s="25">
        <f t="shared" si="26"/>
        <v>20</v>
      </c>
      <c r="M56" s="26"/>
      <c r="N56" s="61">
        <f>'Bank Statement ( Chase-USD)'!$A$49</f>
        <v>45135</v>
      </c>
      <c r="O56" s="32" t="s">
        <v>41</v>
      </c>
      <c r="P56" s="25">
        <f>-'Bank Statement ( Chase-USD)'!$E$49</f>
        <v>20</v>
      </c>
      <c r="Q56" s="58" t="s">
        <v>211</v>
      </c>
      <c r="R56" s="32" t="str">
        <f t="shared" si="21"/>
        <v>Paid</v>
      </c>
    </row>
    <row r="57" spans="1:18" x14ac:dyDescent="0.25">
      <c r="A57" s="20">
        <f t="shared" si="3"/>
        <v>48</v>
      </c>
      <c r="B57" s="20" t="s">
        <v>41</v>
      </c>
      <c r="C57" s="21">
        <v>45138</v>
      </c>
      <c r="D57" s="21">
        <v>45138</v>
      </c>
      <c r="E57" s="58"/>
      <c r="F57" s="29" t="s">
        <v>209</v>
      </c>
      <c r="G57" s="59" t="s">
        <v>210</v>
      </c>
      <c r="H57" s="24" t="s">
        <v>33</v>
      </c>
      <c r="I57" s="24" t="s">
        <v>76</v>
      </c>
      <c r="J57" s="22">
        <v>60</v>
      </c>
      <c r="K57" s="25">
        <v>1</v>
      </c>
      <c r="L57" s="25">
        <f>J57*K57</f>
        <v>60</v>
      </c>
      <c r="M57" s="26"/>
      <c r="N57" s="61">
        <f>'Bank Statement ( Chase-USD)'!A54</f>
        <v>45159</v>
      </c>
      <c r="O57" s="32" t="s">
        <v>42</v>
      </c>
      <c r="P57" s="25">
        <f>-'Bank Statement ( Chase-USD)'!E54</f>
        <v>60</v>
      </c>
      <c r="Q57" s="58" t="s">
        <v>211</v>
      </c>
      <c r="R57" s="32" t="str">
        <f t="shared" si="21"/>
        <v>Paid</v>
      </c>
    </row>
    <row r="58" spans="1:18" x14ac:dyDescent="0.25">
      <c r="A58" s="20">
        <f t="shared" si="3"/>
        <v>49</v>
      </c>
      <c r="B58" s="20" t="s">
        <v>41</v>
      </c>
      <c r="C58" s="21">
        <v>45122</v>
      </c>
      <c r="D58" s="21">
        <v>45122</v>
      </c>
      <c r="E58" s="83" t="s">
        <v>50</v>
      </c>
      <c r="F58" s="29" t="s">
        <v>138</v>
      </c>
      <c r="G58" s="82"/>
      <c r="H58" s="24" t="s">
        <v>29</v>
      </c>
      <c r="I58" s="24" t="s">
        <v>76</v>
      </c>
      <c r="J58" s="22">
        <v>20</v>
      </c>
      <c r="K58" s="25">
        <v>1</v>
      </c>
      <c r="L58" s="25">
        <f t="shared" ref="L58:L68" si="27">J58*K58</f>
        <v>20</v>
      </c>
      <c r="M58" s="26"/>
      <c r="N58" s="61">
        <f>'Bank Statement ( Chase-USD)'!$A$44</f>
        <v>45122</v>
      </c>
      <c r="O58" s="32" t="s">
        <v>41</v>
      </c>
      <c r="P58" s="25">
        <f>-'Bank Statement ( Chase-USD)'!$E$44</f>
        <v>20</v>
      </c>
      <c r="Q58" s="58" t="s">
        <v>211</v>
      </c>
      <c r="R58" s="32" t="str">
        <f t="shared" si="21"/>
        <v>Paid</v>
      </c>
    </row>
    <row r="59" spans="1:18" x14ac:dyDescent="0.25">
      <c r="A59" s="20">
        <f t="shared" si="3"/>
        <v>50</v>
      </c>
      <c r="B59" s="20"/>
      <c r="C59" s="21"/>
      <c r="D59" s="21"/>
      <c r="E59" s="58"/>
      <c r="F59" s="29"/>
      <c r="G59" s="23"/>
      <c r="H59" s="24"/>
      <c r="I59" s="24"/>
      <c r="J59" s="22"/>
      <c r="K59" s="22"/>
      <c r="L59" s="22"/>
      <c r="M59" s="26"/>
      <c r="N59" s="58"/>
      <c r="O59" s="32"/>
      <c r="P59" s="25"/>
      <c r="Q59" s="58"/>
      <c r="R59" s="32"/>
    </row>
    <row r="60" spans="1:18" ht="45" x14ac:dyDescent="0.25">
      <c r="A60" s="20">
        <f t="shared" si="3"/>
        <v>51</v>
      </c>
      <c r="B60" s="20" t="s">
        <v>42</v>
      </c>
      <c r="C60" s="21">
        <v>45153</v>
      </c>
      <c r="D60" s="21">
        <v>45153</v>
      </c>
      <c r="E60" s="84" t="s">
        <v>177</v>
      </c>
      <c r="F60" s="29" t="s">
        <v>103</v>
      </c>
      <c r="G60" s="59" t="s">
        <v>176</v>
      </c>
      <c r="H60" s="24" t="s">
        <v>29</v>
      </c>
      <c r="I60" s="24" t="s">
        <v>76</v>
      </c>
      <c r="J60" s="86">
        <v>25</v>
      </c>
      <c r="K60" s="22">
        <v>1</v>
      </c>
      <c r="L60" s="25">
        <f t="shared" si="27"/>
        <v>25</v>
      </c>
      <c r="M60" s="26"/>
      <c r="N60" s="61">
        <f>+'Bank Statement ( Chase-USD)'!A53</f>
        <v>45154</v>
      </c>
      <c r="O60" s="32" t="s">
        <v>42</v>
      </c>
      <c r="P60" s="25">
        <f>-'Bank Statement ( Chase-USD)'!E53</f>
        <v>25</v>
      </c>
      <c r="Q60" s="58" t="s">
        <v>211</v>
      </c>
      <c r="R60" s="32" t="str">
        <f t="shared" ref="R60:R75" si="28">IF(L60-P60=L60,"Unpaid",IF(L60-P60=0,"Paid","Partially paid"))</f>
        <v>Paid</v>
      </c>
    </row>
    <row r="61" spans="1:18" ht="30" x14ac:dyDescent="0.25">
      <c r="A61" s="20">
        <f t="shared" si="3"/>
        <v>52</v>
      </c>
      <c r="B61" s="20" t="s">
        <v>42</v>
      </c>
      <c r="C61" s="21">
        <v>45145</v>
      </c>
      <c r="D61" s="21">
        <v>45145</v>
      </c>
      <c r="E61" s="58" t="s">
        <v>171</v>
      </c>
      <c r="F61" s="29" t="s">
        <v>208</v>
      </c>
      <c r="G61" s="59" t="s">
        <v>170</v>
      </c>
      <c r="H61" s="24" t="s">
        <v>29</v>
      </c>
      <c r="I61" s="24" t="s">
        <v>76</v>
      </c>
      <c r="J61" s="86">
        <v>20</v>
      </c>
      <c r="K61" s="22">
        <v>1</v>
      </c>
      <c r="L61" s="25">
        <f t="shared" si="27"/>
        <v>20</v>
      </c>
      <c r="M61" s="26"/>
      <c r="N61" s="61">
        <f>'Bank Statement ( Chase-USD)'!A50</f>
        <v>45145</v>
      </c>
      <c r="O61" s="32" t="s">
        <v>42</v>
      </c>
      <c r="P61" s="25">
        <f>-'Bank Statement ( Chase-USD)'!E50</f>
        <v>20</v>
      </c>
      <c r="Q61" s="58" t="s">
        <v>211</v>
      </c>
      <c r="R61" s="32" t="str">
        <f t="shared" si="28"/>
        <v>Paid</v>
      </c>
    </row>
    <row r="62" spans="1:18" ht="30" x14ac:dyDescent="0.25">
      <c r="A62" s="20">
        <f t="shared" si="3"/>
        <v>53</v>
      </c>
      <c r="B62" s="20" t="s">
        <v>42</v>
      </c>
      <c r="C62" s="21">
        <v>45149</v>
      </c>
      <c r="D62" s="21">
        <v>45149</v>
      </c>
      <c r="E62" s="58" t="s">
        <v>173</v>
      </c>
      <c r="F62" s="29" t="s">
        <v>208</v>
      </c>
      <c r="G62" s="59" t="s">
        <v>172</v>
      </c>
      <c r="H62" s="24" t="s">
        <v>29</v>
      </c>
      <c r="I62" s="24" t="s">
        <v>76</v>
      </c>
      <c r="J62" s="86">
        <v>20</v>
      </c>
      <c r="K62" s="22">
        <v>1</v>
      </c>
      <c r="L62" s="25">
        <f t="shared" si="27"/>
        <v>20</v>
      </c>
      <c r="M62" s="26"/>
      <c r="N62" s="61">
        <f>'Bank Statement ( Chase-USD)'!A51</f>
        <v>45149</v>
      </c>
      <c r="O62" s="32" t="s">
        <v>42</v>
      </c>
      <c r="P62" s="25">
        <f>-'Bank Statement ( Chase-USD)'!E51</f>
        <v>20</v>
      </c>
      <c r="Q62" s="58" t="s">
        <v>211</v>
      </c>
      <c r="R62" s="32" t="str">
        <f t="shared" si="28"/>
        <v>Paid</v>
      </c>
    </row>
    <row r="63" spans="1:18" ht="30" x14ac:dyDescent="0.25">
      <c r="A63" s="20">
        <f t="shared" si="3"/>
        <v>54</v>
      </c>
      <c r="B63" s="20" t="s">
        <v>42</v>
      </c>
      <c r="C63" s="21">
        <v>45165</v>
      </c>
      <c r="D63" s="21">
        <v>45165</v>
      </c>
      <c r="E63" s="58" t="s">
        <v>174</v>
      </c>
      <c r="F63" s="29" t="s">
        <v>208</v>
      </c>
      <c r="G63" s="59" t="s">
        <v>175</v>
      </c>
      <c r="H63" s="24" t="s">
        <v>29</v>
      </c>
      <c r="I63" s="24" t="s">
        <v>76</v>
      </c>
      <c r="J63" s="22">
        <v>20</v>
      </c>
      <c r="K63" s="22">
        <v>1</v>
      </c>
      <c r="L63" s="25">
        <f t="shared" si="27"/>
        <v>20</v>
      </c>
      <c r="M63" s="26"/>
      <c r="N63" s="61">
        <f>'Bank Statement ( Chase-USD)'!A57</f>
        <v>45165</v>
      </c>
      <c r="O63" s="32" t="s">
        <v>42</v>
      </c>
      <c r="P63" s="25">
        <f>-'Bank Statement ( Chase-USD)'!E57</f>
        <v>20</v>
      </c>
      <c r="Q63" s="58" t="s">
        <v>211</v>
      </c>
      <c r="R63" s="32" t="str">
        <f t="shared" si="28"/>
        <v>Paid</v>
      </c>
    </row>
    <row r="64" spans="1:18" ht="30" x14ac:dyDescent="0.25">
      <c r="A64" s="20">
        <f t="shared" si="3"/>
        <v>55</v>
      </c>
      <c r="B64" s="20" t="s">
        <v>42</v>
      </c>
      <c r="C64" s="21">
        <v>45165</v>
      </c>
      <c r="D64" s="21">
        <v>45165</v>
      </c>
      <c r="E64" s="83" t="s">
        <v>50</v>
      </c>
      <c r="F64" s="29" t="s">
        <v>208</v>
      </c>
      <c r="G64" s="59" t="s">
        <v>165</v>
      </c>
      <c r="H64" s="24" t="s">
        <v>29</v>
      </c>
      <c r="I64" s="24" t="s">
        <v>76</v>
      </c>
      <c r="J64" s="22">
        <v>25</v>
      </c>
      <c r="K64" s="22">
        <v>1</v>
      </c>
      <c r="L64" s="25">
        <f t="shared" si="27"/>
        <v>25</v>
      </c>
      <c r="M64" s="26"/>
      <c r="N64" s="61">
        <f>'Bank Statement ( Chase-USD)'!A56</f>
        <v>45165</v>
      </c>
      <c r="O64" s="32" t="s">
        <v>42</v>
      </c>
      <c r="P64" s="25">
        <f>-'Bank Statement ( Chase-USD)'!E56</f>
        <v>25</v>
      </c>
      <c r="Q64" s="58" t="s">
        <v>211</v>
      </c>
      <c r="R64" s="32" t="str">
        <f t="shared" si="28"/>
        <v>Paid</v>
      </c>
    </row>
    <row r="65" spans="1:18" ht="30" x14ac:dyDescent="0.25">
      <c r="A65" s="20">
        <f t="shared" si="3"/>
        <v>56</v>
      </c>
      <c r="B65" s="20" t="s">
        <v>42</v>
      </c>
      <c r="C65" s="21">
        <v>45161</v>
      </c>
      <c r="D65" s="21">
        <v>45161</v>
      </c>
      <c r="E65" s="58" t="s">
        <v>179</v>
      </c>
      <c r="F65" s="29" t="s">
        <v>110</v>
      </c>
      <c r="G65" s="59" t="s">
        <v>178</v>
      </c>
      <c r="H65" s="24" t="s">
        <v>29</v>
      </c>
      <c r="I65" s="24" t="s">
        <v>76</v>
      </c>
      <c r="J65" s="22">
        <v>30</v>
      </c>
      <c r="K65" s="22">
        <v>1</v>
      </c>
      <c r="L65" s="25">
        <f t="shared" si="27"/>
        <v>30</v>
      </c>
      <c r="M65" s="26"/>
      <c r="N65" s="61">
        <f>'Bank Statement ( Chase-USD)'!A55</f>
        <v>45162</v>
      </c>
      <c r="O65" s="32" t="s">
        <v>42</v>
      </c>
      <c r="P65" s="25">
        <f>-'Bank Statement ( Chase-USD)'!E55</f>
        <v>30</v>
      </c>
      <c r="Q65" s="58" t="s">
        <v>211</v>
      </c>
      <c r="R65" s="32" t="str">
        <f t="shared" si="28"/>
        <v>Paid</v>
      </c>
    </row>
    <row r="66" spans="1:18" x14ac:dyDescent="0.25">
      <c r="A66" s="20">
        <f t="shared" si="3"/>
        <v>57</v>
      </c>
      <c r="B66" s="20" t="s">
        <v>42</v>
      </c>
      <c r="C66" s="21">
        <v>45165</v>
      </c>
      <c r="D66" s="21">
        <v>45165</v>
      </c>
      <c r="E66" s="58" t="s">
        <v>180</v>
      </c>
      <c r="F66" s="29" t="s">
        <v>115</v>
      </c>
      <c r="G66" s="23" t="s">
        <v>117</v>
      </c>
      <c r="H66" s="24" t="s">
        <v>29</v>
      </c>
      <c r="I66" s="24" t="s">
        <v>76</v>
      </c>
      <c r="J66" s="22">
        <v>20</v>
      </c>
      <c r="K66" s="22">
        <v>1</v>
      </c>
      <c r="L66" s="25">
        <f t="shared" si="27"/>
        <v>20</v>
      </c>
      <c r="M66" s="26"/>
      <c r="N66" s="61">
        <f>'Bank Statement ( Chase-USD)'!A58</f>
        <v>45166</v>
      </c>
      <c r="O66" s="32" t="s">
        <v>42</v>
      </c>
      <c r="P66" s="25">
        <f>-'Bank Statement ( Chase-USD)'!E58</f>
        <v>20</v>
      </c>
      <c r="Q66" s="58" t="s">
        <v>211</v>
      </c>
      <c r="R66" s="32" t="str">
        <f t="shared" si="28"/>
        <v>Paid</v>
      </c>
    </row>
    <row r="67" spans="1:18" x14ac:dyDescent="0.25">
      <c r="A67" s="20">
        <f t="shared" si="3"/>
        <v>58</v>
      </c>
      <c r="B67" s="20" t="s">
        <v>42</v>
      </c>
      <c r="C67" s="21">
        <v>45153</v>
      </c>
      <c r="D67" s="21">
        <v>45153</v>
      </c>
      <c r="E67" s="58" t="s">
        <v>181</v>
      </c>
      <c r="F67" s="29" t="s">
        <v>209</v>
      </c>
      <c r="G67" s="59" t="s">
        <v>210</v>
      </c>
      <c r="H67" s="24" t="s">
        <v>33</v>
      </c>
      <c r="I67" s="24" t="s">
        <v>76</v>
      </c>
      <c r="J67" s="22">
        <v>60</v>
      </c>
      <c r="K67" s="22">
        <v>1</v>
      </c>
      <c r="L67" s="25">
        <f t="shared" si="27"/>
        <v>60</v>
      </c>
      <c r="M67" s="26"/>
      <c r="N67" s="61">
        <f>'Bank Statement ( Chase-USD)'!A66</f>
        <v>45188</v>
      </c>
      <c r="O67" s="32" t="s">
        <v>43</v>
      </c>
      <c r="P67" s="25">
        <f>-'Bank Statement ( Chase-USD)'!E66</f>
        <v>60</v>
      </c>
      <c r="Q67" s="58" t="s">
        <v>211</v>
      </c>
      <c r="R67" s="32" t="str">
        <f t="shared" si="28"/>
        <v>Paid</v>
      </c>
    </row>
    <row r="68" spans="1:18" x14ac:dyDescent="0.25">
      <c r="A68" s="20">
        <f t="shared" si="3"/>
        <v>59</v>
      </c>
      <c r="B68" s="20" t="s">
        <v>42</v>
      </c>
      <c r="C68" s="21">
        <v>45153</v>
      </c>
      <c r="D68" s="21">
        <v>45153</v>
      </c>
      <c r="E68" s="83" t="s">
        <v>50</v>
      </c>
      <c r="F68" s="29" t="s">
        <v>138</v>
      </c>
      <c r="G68" s="82"/>
      <c r="H68" s="24" t="s">
        <v>29</v>
      </c>
      <c r="I68" s="24" t="s">
        <v>76</v>
      </c>
      <c r="J68" s="22">
        <v>20</v>
      </c>
      <c r="K68" s="22">
        <v>1</v>
      </c>
      <c r="L68" s="25">
        <f t="shared" si="27"/>
        <v>20</v>
      </c>
      <c r="M68" s="26"/>
      <c r="N68" s="61">
        <f>'Bank Statement ( Chase-USD)'!A52</f>
        <v>45153</v>
      </c>
      <c r="O68" s="32" t="s">
        <v>42</v>
      </c>
      <c r="P68" s="25">
        <f>-'Bank Statement ( Chase-USD)'!E52</f>
        <v>20</v>
      </c>
      <c r="Q68" s="58" t="s">
        <v>211</v>
      </c>
      <c r="R68" s="32" t="str">
        <f t="shared" si="28"/>
        <v>Paid</v>
      </c>
    </row>
    <row r="69" spans="1:18" ht="30" x14ac:dyDescent="0.25">
      <c r="A69" s="20">
        <f t="shared" si="3"/>
        <v>60</v>
      </c>
      <c r="B69" s="20" t="s">
        <v>43</v>
      </c>
      <c r="C69" s="21">
        <v>45183</v>
      </c>
      <c r="D69" s="21">
        <v>45183</v>
      </c>
      <c r="E69" s="58" t="s">
        <v>182</v>
      </c>
      <c r="F69" s="29" t="s">
        <v>138</v>
      </c>
      <c r="G69" s="59" t="s">
        <v>183</v>
      </c>
      <c r="H69" s="24" t="s">
        <v>29</v>
      </c>
      <c r="I69" s="24" t="s">
        <v>76</v>
      </c>
      <c r="J69" s="22">
        <v>20</v>
      </c>
      <c r="K69" s="22">
        <v>1</v>
      </c>
      <c r="L69" s="25">
        <f t="shared" ref="L69:L74" si="29">J69*K69</f>
        <v>20</v>
      </c>
      <c r="M69" s="26"/>
      <c r="N69" s="61">
        <f>'Bank Statement ( Chase-USD)'!A63</f>
        <v>45184</v>
      </c>
      <c r="O69" s="32" t="s">
        <v>43</v>
      </c>
      <c r="P69" s="25">
        <f>-'Bank Statement ( Chase-USD)'!E63</f>
        <v>20</v>
      </c>
      <c r="Q69" s="58" t="s">
        <v>211</v>
      </c>
      <c r="R69" s="32" t="str">
        <f t="shared" si="28"/>
        <v>Paid</v>
      </c>
    </row>
    <row r="70" spans="1:18" ht="45" x14ac:dyDescent="0.25">
      <c r="A70" s="20">
        <f t="shared" si="3"/>
        <v>61</v>
      </c>
      <c r="B70" s="20" t="s">
        <v>43</v>
      </c>
      <c r="C70" s="21">
        <v>45184</v>
      </c>
      <c r="D70" s="21">
        <v>45184</v>
      </c>
      <c r="E70" s="58" t="s">
        <v>184</v>
      </c>
      <c r="F70" s="29" t="s">
        <v>103</v>
      </c>
      <c r="G70" s="59" t="s">
        <v>185</v>
      </c>
      <c r="H70" s="24" t="s">
        <v>29</v>
      </c>
      <c r="I70" s="24" t="s">
        <v>76</v>
      </c>
      <c r="J70" s="22">
        <v>25</v>
      </c>
      <c r="K70" s="22">
        <v>1</v>
      </c>
      <c r="L70" s="25">
        <f t="shared" si="29"/>
        <v>25</v>
      </c>
      <c r="M70" s="26"/>
      <c r="N70" s="61">
        <f>'Bank Statement ( Chase-USD)'!A64</f>
        <v>45185</v>
      </c>
      <c r="O70" s="32" t="s">
        <v>43</v>
      </c>
      <c r="P70" s="25">
        <f>-'Bank Statement ( Chase-USD)'!E64</f>
        <v>25</v>
      </c>
      <c r="Q70" s="58" t="s">
        <v>211</v>
      </c>
      <c r="R70" s="32" t="str">
        <f t="shared" si="28"/>
        <v>Paid</v>
      </c>
    </row>
    <row r="71" spans="1:18" ht="45" x14ac:dyDescent="0.25">
      <c r="A71" s="20">
        <f t="shared" si="3"/>
        <v>62</v>
      </c>
      <c r="B71" s="20" t="s">
        <v>43</v>
      </c>
      <c r="C71" s="21">
        <v>45182</v>
      </c>
      <c r="D71" s="21">
        <v>45182</v>
      </c>
      <c r="E71" s="58" t="s">
        <v>186</v>
      </c>
      <c r="F71" s="29" t="s">
        <v>217</v>
      </c>
      <c r="G71" s="59" t="s">
        <v>187</v>
      </c>
      <c r="H71" s="24" t="s">
        <v>29</v>
      </c>
      <c r="I71" s="24" t="s">
        <v>76</v>
      </c>
      <c r="J71" s="22">
        <v>45</v>
      </c>
      <c r="K71" s="22">
        <v>1</v>
      </c>
      <c r="L71" s="25">
        <f t="shared" si="29"/>
        <v>45</v>
      </c>
      <c r="M71" s="26"/>
      <c r="N71" s="61">
        <f>'Bank Statement ( Chase-USD)'!A62</f>
        <v>45182</v>
      </c>
      <c r="O71" s="32" t="s">
        <v>43</v>
      </c>
      <c r="P71" s="25">
        <f>-'Bank Statement ( Chase-USD)'!E62</f>
        <v>45</v>
      </c>
      <c r="Q71" s="58" t="s">
        <v>211</v>
      </c>
      <c r="R71" s="32" t="str">
        <f t="shared" si="28"/>
        <v>Paid</v>
      </c>
    </row>
    <row r="72" spans="1:18" ht="30" x14ac:dyDescent="0.25">
      <c r="A72" s="20">
        <f t="shared" si="3"/>
        <v>63</v>
      </c>
      <c r="B72" s="20" t="s">
        <v>43</v>
      </c>
      <c r="C72" s="21">
        <v>45192</v>
      </c>
      <c r="D72" s="21">
        <v>45192</v>
      </c>
      <c r="E72" s="58" t="s">
        <v>188</v>
      </c>
      <c r="F72" s="29" t="s">
        <v>110</v>
      </c>
      <c r="G72" s="59" t="s">
        <v>189</v>
      </c>
      <c r="H72" s="24" t="s">
        <v>29</v>
      </c>
      <c r="I72" s="24" t="s">
        <v>76</v>
      </c>
      <c r="J72" s="22">
        <v>30</v>
      </c>
      <c r="K72" s="22">
        <v>1</v>
      </c>
      <c r="L72" s="25">
        <f t="shared" si="29"/>
        <v>30</v>
      </c>
      <c r="M72" s="26"/>
      <c r="N72" s="61">
        <f>'Bank Statement ( Chase-USD)'!A67</f>
        <v>45193</v>
      </c>
      <c r="O72" s="32" t="s">
        <v>43</v>
      </c>
      <c r="P72" s="25">
        <f>-'Bank Statement ( Chase-USD)'!E67</f>
        <v>30</v>
      </c>
      <c r="Q72" s="58" t="s">
        <v>211</v>
      </c>
      <c r="R72" s="32" t="str">
        <f t="shared" si="28"/>
        <v>Paid</v>
      </c>
    </row>
    <row r="73" spans="1:18" x14ac:dyDescent="0.25">
      <c r="A73" s="20">
        <f t="shared" si="3"/>
        <v>64</v>
      </c>
      <c r="B73" s="20" t="s">
        <v>43</v>
      </c>
      <c r="C73" s="21">
        <v>45196</v>
      </c>
      <c r="D73" s="21">
        <v>45196</v>
      </c>
      <c r="E73" s="58" t="s">
        <v>190</v>
      </c>
      <c r="F73" s="29" t="s">
        <v>115</v>
      </c>
      <c r="G73" s="23" t="s">
        <v>117</v>
      </c>
      <c r="H73" s="24" t="s">
        <v>29</v>
      </c>
      <c r="I73" s="24" t="s">
        <v>76</v>
      </c>
      <c r="J73" s="22">
        <v>20</v>
      </c>
      <c r="K73" s="22">
        <v>1</v>
      </c>
      <c r="L73" s="25">
        <f t="shared" si="29"/>
        <v>20</v>
      </c>
      <c r="M73" s="26"/>
      <c r="N73" s="61">
        <f>'Bank Statement ( Chase-USD)'!A70</f>
        <v>45197</v>
      </c>
      <c r="O73" s="32" t="s">
        <v>43</v>
      </c>
      <c r="P73" s="25">
        <f>-'Bank Statement ( Chase-USD)'!E70</f>
        <v>20</v>
      </c>
      <c r="Q73" s="58" t="s">
        <v>211</v>
      </c>
      <c r="R73" s="32" t="str">
        <f t="shared" si="28"/>
        <v>Paid</v>
      </c>
    </row>
    <row r="74" spans="1:18" x14ac:dyDescent="0.25">
      <c r="A74" s="20">
        <f t="shared" si="3"/>
        <v>65</v>
      </c>
      <c r="B74" s="20" t="s">
        <v>43</v>
      </c>
      <c r="C74" s="21">
        <v>45183</v>
      </c>
      <c r="D74" s="21">
        <v>45183</v>
      </c>
      <c r="E74" s="58" t="s">
        <v>191</v>
      </c>
      <c r="F74" s="29" t="s">
        <v>209</v>
      </c>
      <c r="G74" s="59" t="s">
        <v>210</v>
      </c>
      <c r="H74" s="24" t="s">
        <v>33</v>
      </c>
      <c r="I74" s="24" t="s">
        <v>76</v>
      </c>
      <c r="J74" s="22">
        <v>60</v>
      </c>
      <c r="K74" s="22">
        <v>1</v>
      </c>
      <c r="L74" s="25">
        <f t="shared" si="29"/>
        <v>60</v>
      </c>
      <c r="M74" s="26"/>
      <c r="N74" s="61"/>
      <c r="O74" s="32"/>
      <c r="P74" s="25"/>
      <c r="Q74" s="58"/>
      <c r="R74" s="32" t="str">
        <f t="shared" si="28"/>
        <v>Unpaid</v>
      </c>
    </row>
    <row r="75" spans="1:18" ht="30" x14ac:dyDescent="0.25">
      <c r="A75" s="20">
        <f t="shared" si="3"/>
        <v>66</v>
      </c>
      <c r="B75" s="20" t="s">
        <v>43</v>
      </c>
      <c r="C75" s="21">
        <v>45176</v>
      </c>
      <c r="D75" s="21">
        <v>45176</v>
      </c>
      <c r="E75" s="58" t="s">
        <v>193</v>
      </c>
      <c r="F75" s="29" t="s">
        <v>208</v>
      </c>
      <c r="G75" s="59" t="s">
        <v>192</v>
      </c>
      <c r="H75" s="24" t="s">
        <v>29</v>
      </c>
      <c r="I75" s="24" t="s">
        <v>76</v>
      </c>
      <c r="J75" s="22">
        <v>20</v>
      </c>
      <c r="K75" s="22">
        <v>1</v>
      </c>
      <c r="L75" s="25">
        <f t="shared" ref="L75" si="30">J75*K75</f>
        <v>20</v>
      </c>
      <c r="M75" s="26"/>
      <c r="N75" s="61">
        <f>'Bank Statement ( Chase-USD)'!A59</f>
        <v>45176</v>
      </c>
      <c r="O75" s="32" t="s">
        <v>43</v>
      </c>
      <c r="P75" s="25">
        <f>-'Bank Statement ( Chase-USD)'!E59</f>
        <v>20</v>
      </c>
      <c r="Q75" s="58" t="s">
        <v>211</v>
      </c>
      <c r="R75" s="32" t="str">
        <f t="shared" si="28"/>
        <v>Paid</v>
      </c>
    </row>
    <row r="76" spans="1:18" ht="30" x14ac:dyDescent="0.25">
      <c r="A76" s="20">
        <f t="shared" ref="A76:A80" si="31">A75+1</f>
        <v>67</v>
      </c>
      <c r="B76" s="20" t="s">
        <v>43</v>
      </c>
      <c r="C76" s="21">
        <v>45180</v>
      </c>
      <c r="D76" s="21">
        <v>45180</v>
      </c>
      <c r="E76" s="58" t="s">
        <v>195</v>
      </c>
      <c r="F76" s="29" t="s">
        <v>208</v>
      </c>
      <c r="G76" s="59" t="s">
        <v>194</v>
      </c>
      <c r="H76" s="24" t="s">
        <v>29</v>
      </c>
      <c r="I76" s="24" t="s">
        <v>76</v>
      </c>
      <c r="J76" s="22">
        <v>20</v>
      </c>
      <c r="K76" s="22">
        <v>1</v>
      </c>
      <c r="L76" s="25">
        <f t="shared" ref="L76:L78" si="32">J76*K76</f>
        <v>20</v>
      </c>
      <c r="M76" s="26"/>
      <c r="N76" s="61">
        <f>'Bank Statement ( Chase-USD)'!A60</f>
        <v>45180</v>
      </c>
      <c r="O76" s="32" t="s">
        <v>43</v>
      </c>
      <c r="P76" s="25">
        <f>-'Bank Statement ( Chase-USD)'!E60</f>
        <v>20</v>
      </c>
      <c r="Q76" s="58" t="s">
        <v>211</v>
      </c>
      <c r="R76" s="32" t="str">
        <f t="shared" ref="R76:R78" si="33">IF(L76-P76=L76,"Unpaid",IF(L76-P76=0,"Paid","Partially paid"))</f>
        <v>Paid</v>
      </c>
    </row>
    <row r="77" spans="1:18" ht="30" x14ac:dyDescent="0.25">
      <c r="A77" s="20">
        <f t="shared" si="31"/>
        <v>68</v>
      </c>
      <c r="B77" s="20" t="s">
        <v>43</v>
      </c>
      <c r="C77" s="21">
        <v>45187</v>
      </c>
      <c r="D77" s="21">
        <v>45187</v>
      </c>
      <c r="E77" s="58" t="s">
        <v>197</v>
      </c>
      <c r="F77" s="29" t="s">
        <v>208</v>
      </c>
      <c r="G77" s="59" t="s">
        <v>196</v>
      </c>
      <c r="H77" s="24" t="s">
        <v>29</v>
      </c>
      <c r="I77" s="24" t="s">
        <v>76</v>
      </c>
      <c r="J77" s="22">
        <v>30</v>
      </c>
      <c r="K77" s="22">
        <v>1</v>
      </c>
      <c r="L77" s="25">
        <f t="shared" si="32"/>
        <v>30</v>
      </c>
      <c r="M77" s="26"/>
      <c r="N77" s="61">
        <f>'Bank Statement ( Chase-USD)'!A61</f>
        <v>45182</v>
      </c>
      <c r="O77" s="32" t="s">
        <v>43</v>
      </c>
      <c r="P77" s="25">
        <f>-'Bank Statement ( Chase-USD)'!E61</f>
        <v>30</v>
      </c>
      <c r="Q77" s="58" t="s">
        <v>211</v>
      </c>
      <c r="R77" s="32" t="str">
        <f t="shared" si="33"/>
        <v>Paid</v>
      </c>
    </row>
    <row r="78" spans="1:18" ht="30" x14ac:dyDescent="0.25">
      <c r="A78" s="20">
        <f t="shared" si="31"/>
        <v>69</v>
      </c>
      <c r="B78" s="20" t="s">
        <v>43</v>
      </c>
      <c r="C78" s="21">
        <v>45182</v>
      </c>
      <c r="D78" s="21">
        <v>45182</v>
      </c>
      <c r="E78" s="58" t="s">
        <v>199</v>
      </c>
      <c r="F78" s="29" t="s">
        <v>208</v>
      </c>
      <c r="G78" s="59" t="s">
        <v>198</v>
      </c>
      <c r="H78" s="24" t="s">
        <v>29</v>
      </c>
      <c r="I78" s="24" t="s">
        <v>76</v>
      </c>
      <c r="J78" s="22">
        <v>30</v>
      </c>
      <c r="K78" s="22">
        <v>1</v>
      </c>
      <c r="L78" s="25">
        <f t="shared" si="32"/>
        <v>30</v>
      </c>
      <c r="M78" s="26"/>
      <c r="N78" s="61">
        <f>'Bank Statement ( Chase-USD)'!A65</f>
        <v>45187</v>
      </c>
      <c r="O78" s="32" t="s">
        <v>43</v>
      </c>
      <c r="P78" s="25">
        <f>-'Bank Statement ( Chase-USD)'!E65</f>
        <v>30</v>
      </c>
      <c r="Q78" s="58" t="s">
        <v>211</v>
      </c>
      <c r="R78" s="32" t="str">
        <f t="shared" si="33"/>
        <v>Paid</v>
      </c>
    </row>
    <row r="79" spans="1:18" x14ac:dyDescent="0.25">
      <c r="A79" s="20">
        <f t="shared" si="31"/>
        <v>70</v>
      </c>
      <c r="B79" s="20" t="s">
        <v>43</v>
      </c>
      <c r="C79" s="21">
        <v>45196</v>
      </c>
      <c r="D79" s="21">
        <v>45196</v>
      </c>
      <c r="E79" s="83" t="s">
        <v>50</v>
      </c>
      <c r="F79" s="29" t="s">
        <v>208</v>
      </c>
      <c r="G79" s="82"/>
      <c r="H79" s="24" t="s">
        <v>29</v>
      </c>
      <c r="I79" s="24" t="s">
        <v>76</v>
      </c>
      <c r="J79" s="22">
        <v>25</v>
      </c>
      <c r="K79" s="22">
        <v>1</v>
      </c>
      <c r="L79" s="25">
        <f t="shared" ref="L79" si="34">J79*K79</f>
        <v>25</v>
      </c>
      <c r="M79" s="26"/>
      <c r="N79" s="61">
        <f>'Bank Statement ( Chase-USD)'!A68</f>
        <v>45196</v>
      </c>
      <c r="O79" s="32" t="s">
        <v>43</v>
      </c>
      <c r="P79" s="25">
        <f>-'Bank Statement ( Chase-USD)'!E68</f>
        <v>25</v>
      </c>
      <c r="Q79" s="58" t="s">
        <v>211</v>
      </c>
      <c r="R79" s="32" t="str">
        <f t="shared" ref="R79" si="35">IF(L79-P79=L79,"Unpaid",IF(L79-P79=0,"Paid","Partially paid"))</f>
        <v>Paid</v>
      </c>
    </row>
    <row r="80" spans="1:18" x14ac:dyDescent="0.25">
      <c r="A80" s="20">
        <f t="shared" si="31"/>
        <v>71</v>
      </c>
      <c r="B80" s="20" t="s">
        <v>43</v>
      </c>
      <c r="C80" s="21">
        <v>45196</v>
      </c>
      <c r="D80" s="21">
        <v>45196</v>
      </c>
      <c r="E80" s="83" t="s">
        <v>50</v>
      </c>
      <c r="F80" s="29" t="s">
        <v>208</v>
      </c>
      <c r="G80" s="82"/>
      <c r="H80" s="24" t="s">
        <v>29</v>
      </c>
      <c r="I80" s="24" t="s">
        <v>76</v>
      </c>
      <c r="J80" s="22">
        <v>20</v>
      </c>
      <c r="K80" s="22">
        <v>1</v>
      </c>
      <c r="L80" s="25">
        <f t="shared" ref="L80" si="36">J80*K80</f>
        <v>20</v>
      </c>
      <c r="M80" s="26"/>
      <c r="N80" s="61">
        <f>'Bank Statement ( Chase-USD)'!A69</f>
        <v>45196</v>
      </c>
      <c r="O80" s="32" t="s">
        <v>43</v>
      </c>
      <c r="P80" s="25">
        <f>-'Bank Statement ( Chase-USD)'!E69</f>
        <v>20</v>
      </c>
      <c r="Q80" s="58" t="s">
        <v>211</v>
      </c>
      <c r="R80" s="32" t="str">
        <f t="shared" ref="R80" si="37">IF(L80-P80=L80,"Unpaid",IF(L80-P80=0,"Paid","Partially paid"))</f>
        <v>Paid</v>
      </c>
    </row>
  </sheetData>
  <mergeCells count="2">
    <mergeCell ref="N7:R7"/>
    <mergeCell ref="B7:L7"/>
  </mergeCells>
  <conditionalFormatting sqref="R10:R1048576">
    <cfRule type="containsText" dxfId="2" priority="1" operator="containsText" text="Partially paid">
      <formula>NOT(ISERROR(SEARCH("Partially paid",R10)))</formula>
    </cfRule>
    <cfRule type="containsText" dxfId="1" priority="2" operator="containsText" text="Unpaid">
      <formula>NOT(ISERROR(SEARCH("Unpaid",R10)))</formula>
    </cfRule>
    <cfRule type="containsText" dxfId="0" priority="3" operator="containsText" text="Paid">
      <formula>NOT(ISERROR(SEARCH("Paid",R10)))</formula>
    </cfRule>
  </conditionalFormatting>
  <pageMargins left="0.7" right="0.7" top="0.75" bottom="0.75" header="0.3" footer="0.3"/>
  <pageSetup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76"/>
  <sheetViews>
    <sheetView showGridLines="0" view="pageBreakPreview" zoomScaleNormal="75" zoomScaleSheetLayoutView="100" workbookViewId="0">
      <selection activeCell="F11" sqref="F11"/>
    </sheetView>
  </sheetViews>
  <sheetFormatPr defaultColWidth="8.85546875" defaultRowHeight="15" x14ac:dyDescent="0.25"/>
  <cols>
    <col min="1" max="1" width="6.42578125" style="2" bestFit="1" customWidth="1"/>
    <col min="2" max="2" width="9.85546875" style="2" bestFit="1" customWidth="1"/>
    <col min="3" max="3" width="15.85546875" style="2" customWidth="1"/>
    <col min="4" max="5" width="15.85546875" style="3" customWidth="1"/>
    <col min="6" max="6" width="30.85546875" style="19" customWidth="1"/>
    <col min="7" max="7" width="30.85546875" style="2" customWidth="1"/>
    <col min="8" max="8" width="9.42578125" style="2" bestFit="1" customWidth="1"/>
    <col min="9" max="9" width="15.85546875" style="3" customWidth="1"/>
    <col min="10" max="10" width="10.140625" style="3" customWidth="1"/>
    <col min="11" max="11" width="15.85546875" style="3" customWidth="1"/>
    <col min="12" max="12" width="0.85546875" style="18" customWidth="1"/>
    <col min="13" max="15" width="15.85546875" style="3" customWidth="1"/>
    <col min="16" max="16" width="15.85546875" style="33" customWidth="1"/>
    <col min="17" max="16384" width="8.85546875" style="2"/>
  </cols>
  <sheetData>
    <row r="1" spans="1:16" x14ac:dyDescent="0.25">
      <c r="A1" s="1" t="s">
        <v>202</v>
      </c>
      <c r="B1" s="1"/>
      <c r="F1" s="2"/>
      <c r="I1" s="2"/>
      <c r="J1" s="2"/>
      <c r="K1" s="2"/>
      <c r="L1"/>
      <c r="M1" s="2"/>
      <c r="N1" s="2"/>
      <c r="O1" s="2"/>
      <c r="P1" s="2"/>
    </row>
    <row r="2" spans="1:16" x14ac:dyDescent="0.25">
      <c r="A2" s="1" t="s">
        <v>201</v>
      </c>
      <c r="B2" s="1"/>
      <c r="F2" s="2"/>
      <c r="I2" s="2"/>
      <c r="J2" s="2"/>
      <c r="K2" s="2"/>
      <c r="L2"/>
      <c r="M2" s="2"/>
      <c r="N2" s="2"/>
      <c r="O2" s="2"/>
      <c r="P2" s="2"/>
    </row>
    <row r="3" spans="1:16" x14ac:dyDescent="0.25">
      <c r="A3" s="1" t="s">
        <v>200</v>
      </c>
      <c r="B3" s="1"/>
      <c r="F3" s="2"/>
      <c r="I3" s="2"/>
      <c r="J3" s="2"/>
      <c r="K3" s="2"/>
      <c r="L3"/>
      <c r="M3" s="2"/>
      <c r="N3" s="2"/>
      <c r="O3" s="2"/>
      <c r="P3" s="2"/>
    </row>
    <row r="4" spans="1:16" ht="15.75" thickBot="1" x14ac:dyDescent="0.3">
      <c r="A4" s="13"/>
      <c r="B4" s="13"/>
      <c r="C4" s="14"/>
      <c r="D4" s="16"/>
      <c r="E4" s="16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x14ac:dyDescent="0.25">
      <c r="F5" s="2"/>
      <c r="I5" s="2"/>
      <c r="J5" s="2"/>
      <c r="K5" s="2"/>
      <c r="L5" s="2"/>
      <c r="M5" s="2"/>
      <c r="N5" s="2"/>
      <c r="O5" s="2"/>
      <c r="P5" s="2"/>
    </row>
    <row r="6" spans="1:16" x14ac:dyDescent="0.25">
      <c r="A6" s="17" t="s">
        <v>224</v>
      </c>
      <c r="B6" s="17"/>
      <c r="F6" s="2"/>
      <c r="I6" s="2"/>
      <c r="J6" s="2"/>
      <c r="K6" s="2"/>
      <c r="L6"/>
      <c r="M6" s="2"/>
      <c r="N6" s="2"/>
      <c r="O6" s="2"/>
      <c r="P6" s="2"/>
    </row>
    <row r="7" spans="1:16" ht="15.75" thickBot="1" x14ac:dyDescent="0.3">
      <c r="F7" s="2"/>
      <c r="I7" s="2"/>
      <c r="J7" s="2"/>
      <c r="K7" s="2"/>
      <c r="L7"/>
      <c r="M7" s="2"/>
      <c r="N7" s="2"/>
      <c r="O7" s="2"/>
      <c r="P7" s="2"/>
    </row>
    <row r="8" spans="1:16" ht="15.75" thickBot="1" x14ac:dyDescent="0.3">
      <c r="B8" s="87" t="s">
        <v>20</v>
      </c>
      <c r="C8" s="88"/>
      <c r="D8" s="88"/>
      <c r="E8" s="88"/>
      <c r="F8" s="88"/>
      <c r="G8" s="88"/>
      <c r="H8" s="88"/>
      <c r="I8" s="88"/>
      <c r="J8" s="88"/>
      <c r="K8" s="89"/>
      <c r="L8"/>
      <c r="M8" s="87" t="s">
        <v>21</v>
      </c>
      <c r="N8" s="88"/>
      <c r="O8" s="88"/>
      <c r="P8" s="89"/>
    </row>
    <row r="9" spans="1:16" ht="7.5" customHeight="1" thickBot="1" x14ac:dyDescent="0.3">
      <c r="F9" s="2"/>
      <c r="I9" s="2"/>
      <c r="J9" s="2"/>
      <c r="K9" s="2"/>
      <c r="L9"/>
      <c r="M9" s="2"/>
      <c r="N9" s="2"/>
      <c r="O9" s="2"/>
      <c r="P9" s="2"/>
    </row>
    <row r="10" spans="1:16" s="9" customFormat="1" ht="49.7" customHeight="1" thickBot="1" x14ac:dyDescent="0.3">
      <c r="A10" s="8" t="s">
        <v>8</v>
      </c>
      <c r="B10" s="35" t="s">
        <v>34</v>
      </c>
      <c r="C10" s="8" t="s">
        <v>10</v>
      </c>
      <c r="D10" s="8" t="s">
        <v>11</v>
      </c>
      <c r="E10" s="8" t="s">
        <v>9</v>
      </c>
      <c r="F10" s="8" t="s">
        <v>12</v>
      </c>
      <c r="G10" s="8" t="s">
        <v>13</v>
      </c>
      <c r="H10" s="8" t="s">
        <v>15</v>
      </c>
      <c r="I10" s="8" t="s">
        <v>69</v>
      </c>
      <c r="J10" s="8" t="s">
        <v>71</v>
      </c>
      <c r="K10" s="8" t="s">
        <v>70</v>
      </c>
      <c r="L10" s="31"/>
      <c r="M10" s="8" t="s">
        <v>17</v>
      </c>
      <c r="N10" s="8" t="s">
        <v>18</v>
      </c>
      <c r="O10" s="8" t="s">
        <v>19</v>
      </c>
      <c r="P10" s="8" t="s">
        <v>22</v>
      </c>
    </row>
    <row r="11" spans="1:16" s="27" customFormat="1" ht="30" x14ac:dyDescent="0.25">
      <c r="A11" s="20">
        <v>1</v>
      </c>
      <c r="B11" s="20" t="s">
        <v>36</v>
      </c>
      <c r="C11" s="21">
        <v>44967</v>
      </c>
      <c r="D11" s="21">
        <v>44974</v>
      </c>
      <c r="E11" s="22" t="s">
        <v>203</v>
      </c>
      <c r="F11" s="28" t="s">
        <v>207</v>
      </c>
      <c r="G11" s="23" t="s">
        <v>205</v>
      </c>
      <c r="H11" s="24" t="s">
        <v>16</v>
      </c>
      <c r="I11" s="25">
        <v>7000</v>
      </c>
      <c r="J11" s="25">
        <v>1.07</v>
      </c>
      <c r="K11" s="25">
        <f>I11*J11</f>
        <v>7490</v>
      </c>
      <c r="L11" s="26"/>
      <c r="M11" s="57">
        <v>44978</v>
      </c>
      <c r="N11" s="25">
        <v>7490</v>
      </c>
      <c r="O11" s="90" t="s">
        <v>212</v>
      </c>
      <c r="P11" s="32" t="str">
        <f>IF(K11-N11=K11,"Unpaid",IF(K11-N11=0,"Paid","Partially paid"))</f>
        <v>Paid</v>
      </c>
    </row>
    <row r="12" spans="1:16" s="27" customFormat="1" ht="30" x14ac:dyDescent="0.25">
      <c r="A12" s="20">
        <f>A11+1</f>
        <v>2</v>
      </c>
      <c r="B12" s="20" t="s">
        <v>36</v>
      </c>
      <c r="C12" s="21">
        <v>44967</v>
      </c>
      <c r="D12" s="21">
        <v>44974</v>
      </c>
      <c r="E12" s="22" t="s">
        <v>204</v>
      </c>
      <c r="F12" s="28" t="s">
        <v>207</v>
      </c>
      <c r="G12" s="23" t="s">
        <v>206</v>
      </c>
      <c r="H12" s="24" t="s">
        <v>16</v>
      </c>
      <c r="I12" s="22">
        <v>2000</v>
      </c>
      <c r="J12" s="25">
        <v>1.07</v>
      </c>
      <c r="K12" s="25">
        <f>I12*J12</f>
        <v>2140</v>
      </c>
      <c r="L12" s="26"/>
      <c r="M12" s="57">
        <v>44978</v>
      </c>
      <c r="N12" s="25">
        <v>2140</v>
      </c>
      <c r="O12" s="90" t="s">
        <v>212</v>
      </c>
      <c r="P12" s="32" t="str">
        <f>IF(K12-N12=K12,"Unpaid",IF(K12-N12=0,"Paid","Partially paid"))</f>
        <v>Paid</v>
      </c>
    </row>
    <row r="13" spans="1:16" s="27" customFormat="1" x14ac:dyDescent="0.25">
      <c r="A13" s="20">
        <f t="shared" ref="A13:A76" si="0">A12+1</f>
        <v>3</v>
      </c>
      <c r="B13" s="20"/>
      <c r="C13" s="21"/>
      <c r="D13" s="21"/>
      <c r="E13" s="22"/>
      <c r="F13" s="29"/>
      <c r="G13" s="23"/>
      <c r="H13" s="24"/>
      <c r="I13" s="22"/>
      <c r="J13" s="22"/>
      <c r="K13" s="22"/>
      <c r="L13" s="26"/>
      <c r="M13" s="22"/>
      <c r="N13" s="25"/>
      <c r="O13" s="22"/>
      <c r="P13" s="32"/>
    </row>
    <row r="14" spans="1:16" s="27" customFormat="1" x14ac:dyDescent="0.25">
      <c r="A14" s="20">
        <f t="shared" si="0"/>
        <v>4</v>
      </c>
      <c r="B14" s="20"/>
      <c r="C14" s="21"/>
      <c r="D14" s="21"/>
      <c r="E14" s="22"/>
      <c r="F14" s="29"/>
      <c r="G14" s="23"/>
      <c r="H14" s="24"/>
      <c r="I14" s="22"/>
      <c r="J14" s="22"/>
      <c r="K14" s="22"/>
      <c r="L14" s="26"/>
      <c r="M14" s="22"/>
      <c r="N14" s="25"/>
      <c r="O14" s="22"/>
      <c r="P14" s="32"/>
    </row>
    <row r="15" spans="1:16" s="27" customFormat="1" x14ac:dyDescent="0.25">
      <c r="A15" s="20">
        <f t="shared" si="0"/>
        <v>5</v>
      </c>
      <c r="B15" s="20"/>
      <c r="C15" s="21"/>
      <c r="D15" s="21"/>
      <c r="E15" s="22"/>
      <c r="F15" s="29"/>
      <c r="G15" s="23"/>
      <c r="H15" s="24"/>
      <c r="I15" s="22"/>
      <c r="J15" s="22"/>
      <c r="K15" s="22"/>
      <c r="L15" s="26"/>
      <c r="M15" s="22"/>
      <c r="N15" s="25"/>
      <c r="O15" s="22"/>
      <c r="P15" s="32"/>
    </row>
    <row r="16" spans="1:16" s="27" customFormat="1" x14ac:dyDescent="0.25">
      <c r="A16" s="20">
        <f t="shared" si="0"/>
        <v>6</v>
      </c>
      <c r="B16" s="20"/>
      <c r="C16" s="21"/>
      <c r="D16" s="21"/>
      <c r="E16" s="22"/>
      <c r="F16" s="29"/>
      <c r="G16" s="23"/>
      <c r="H16" s="24"/>
      <c r="I16" s="22"/>
      <c r="J16" s="22"/>
      <c r="K16" s="22"/>
      <c r="L16" s="26"/>
      <c r="M16" s="22"/>
      <c r="N16" s="25"/>
      <c r="O16" s="22"/>
      <c r="P16" s="32"/>
    </row>
    <row r="17" spans="1:16" s="27" customFormat="1" x14ac:dyDescent="0.25">
      <c r="A17" s="20">
        <f t="shared" si="0"/>
        <v>7</v>
      </c>
      <c r="B17" s="20"/>
      <c r="C17" s="21"/>
      <c r="D17" s="21"/>
      <c r="E17" s="22"/>
      <c r="F17" s="29"/>
      <c r="G17" s="23"/>
      <c r="H17" s="24"/>
      <c r="I17" s="22"/>
      <c r="J17" s="22"/>
      <c r="K17" s="22"/>
      <c r="L17" s="26"/>
      <c r="M17" s="22"/>
      <c r="N17" s="25"/>
      <c r="O17" s="22"/>
      <c r="P17" s="32"/>
    </row>
    <row r="18" spans="1:16" s="27" customFormat="1" x14ac:dyDescent="0.25">
      <c r="A18" s="20">
        <f t="shared" si="0"/>
        <v>8</v>
      </c>
      <c r="B18" s="20"/>
      <c r="C18" s="21"/>
      <c r="D18" s="21"/>
      <c r="E18" s="22"/>
      <c r="F18" s="29"/>
      <c r="G18" s="23"/>
      <c r="H18" s="24"/>
      <c r="I18" s="22"/>
      <c r="J18" s="22"/>
      <c r="K18" s="22"/>
      <c r="L18" s="26"/>
      <c r="M18" s="22"/>
      <c r="N18" s="25"/>
      <c r="O18" s="22"/>
      <c r="P18" s="32"/>
    </row>
    <row r="19" spans="1:16" s="27" customFormat="1" x14ac:dyDescent="0.25">
      <c r="A19" s="20">
        <f t="shared" si="0"/>
        <v>9</v>
      </c>
      <c r="B19" s="20"/>
      <c r="C19" s="21"/>
      <c r="D19" s="21"/>
      <c r="E19" s="22"/>
      <c r="F19" s="29"/>
      <c r="G19" s="23"/>
      <c r="H19" s="24"/>
      <c r="I19" s="22"/>
      <c r="J19" s="22"/>
      <c r="K19" s="22"/>
      <c r="L19" s="26"/>
      <c r="M19" s="22"/>
      <c r="N19" s="25"/>
      <c r="O19" s="22"/>
      <c r="P19" s="32"/>
    </row>
    <row r="20" spans="1:16" s="27" customFormat="1" x14ac:dyDescent="0.25">
      <c r="A20" s="20">
        <f t="shared" si="0"/>
        <v>10</v>
      </c>
      <c r="B20" s="20"/>
      <c r="C20" s="21"/>
      <c r="D20" s="21"/>
      <c r="E20" s="22"/>
      <c r="F20" s="29"/>
      <c r="G20" s="23"/>
      <c r="H20" s="24"/>
      <c r="I20" s="22"/>
      <c r="J20" s="22"/>
      <c r="K20" s="22"/>
      <c r="L20" s="26"/>
      <c r="M20" s="22"/>
      <c r="N20" s="25"/>
      <c r="O20" s="22"/>
      <c r="P20" s="32"/>
    </row>
    <row r="21" spans="1:16" s="27" customFormat="1" x14ac:dyDescent="0.25">
      <c r="A21" s="20">
        <f t="shared" si="0"/>
        <v>11</v>
      </c>
      <c r="B21" s="20"/>
      <c r="C21" s="21"/>
      <c r="D21" s="21"/>
      <c r="E21" s="22"/>
      <c r="F21" s="29"/>
      <c r="G21" s="23"/>
      <c r="H21" s="24"/>
      <c r="I21" s="22"/>
      <c r="J21" s="22"/>
      <c r="K21" s="22"/>
      <c r="L21" s="26"/>
      <c r="M21" s="22"/>
      <c r="N21" s="25"/>
      <c r="O21" s="22"/>
      <c r="P21" s="32"/>
    </row>
    <row r="22" spans="1:16" s="27" customFormat="1" x14ac:dyDescent="0.25">
      <c r="A22" s="20">
        <f t="shared" si="0"/>
        <v>12</v>
      </c>
      <c r="B22" s="20"/>
      <c r="C22" s="21"/>
      <c r="D22" s="21"/>
      <c r="E22" s="22"/>
      <c r="F22" s="29"/>
      <c r="G22" s="23"/>
      <c r="H22" s="24"/>
      <c r="I22" s="22"/>
      <c r="J22" s="22"/>
      <c r="K22" s="22"/>
      <c r="L22" s="26"/>
      <c r="M22" s="22"/>
      <c r="N22" s="25"/>
      <c r="O22" s="22"/>
      <c r="P22" s="32"/>
    </row>
    <row r="23" spans="1:16" s="27" customFormat="1" x14ac:dyDescent="0.25">
      <c r="A23" s="20">
        <f t="shared" si="0"/>
        <v>13</v>
      </c>
      <c r="B23" s="20"/>
      <c r="C23" s="21"/>
      <c r="D23" s="21"/>
      <c r="E23" s="22"/>
      <c r="F23" s="29"/>
      <c r="G23" s="23"/>
      <c r="H23" s="24"/>
      <c r="I23" s="22"/>
      <c r="J23" s="22"/>
      <c r="K23" s="22"/>
      <c r="L23" s="26"/>
      <c r="M23" s="22"/>
      <c r="N23" s="25"/>
      <c r="O23" s="22"/>
      <c r="P23" s="32"/>
    </row>
    <row r="24" spans="1:16" s="27" customFormat="1" x14ac:dyDescent="0.25">
      <c r="A24" s="20">
        <f t="shared" si="0"/>
        <v>14</v>
      </c>
      <c r="B24" s="20"/>
      <c r="C24" s="21"/>
      <c r="D24" s="21"/>
      <c r="E24" s="22"/>
      <c r="F24" s="29"/>
      <c r="G24" s="23"/>
      <c r="H24" s="24"/>
      <c r="I24" s="22"/>
      <c r="J24" s="22"/>
      <c r="K24" s="22"/>
      <c r="L24" s="26"/>
      <c r="M24" s="22"/>
      <c r="N24" s="25"/>
      <c r="O24" s="22"/>
      <c r="P24" s="32"/>
    </row>
    <row r="25" spans="1:16" s="27" customFormat="1" x14ac:dyDescent="0.25">
      <c r="A25" s="20">
        <f t="shared" si="0"/>
        <v>15</v>
      </c>
      <c r="B25" s="20"/>
      <c r="C25" s="21"/>
      <c r="D25" s="21"/>
      <c r="E25" s="22"/>
      <c r="F25" s="29"/>
      <c r="G25" s="23"/>
      <c r="H25" s="24"/>
      <c r="I25" s="22"/>
      <c r="J25" s="22"/>
      <c r="K25" s="22"/>
      <c r="L25" s="26"/>
      <c r="M25" s="22"/>
      <c r="N25" s="25"/>
      <c r="O25" s="22"/>
      <c r="P25" s="32"/>
    </row>
    <row r="26" spans="1:16" s="27" customFormat="1" x14ac:dyDescent="0.25">
      <c r="A26" s="20">
        <f t="shared" si="0"/>
        <v>16</v>
      </c>
      <c r="B26" s="20"/>
      <c r="C26" s="21"/>
      <c r="D26" s="21"/>
      <c r="E26" s="22"/>
      <c r="F26" s="29"/>
      <c r="G26" s="23"/>
      <c r="H26" s="24"/>
      <c r="I26" s="22"/>
      <c r="J26" s="22"/>
      <c r="K26" s="22"/>
      <c r="L26" s="26"/>
      <c r="M26" s="22"/>
      <c r="N26" s="25"/>
      <c r="O26" s="22"/>
      <c r="P26" s="32"/>
    </row>
    <row r="27" spans="1:16" x14ac:dyDescent="0.25">
      <c r="A27" s="20">
        <f t="shared" si="0"/>
        <v>17</v>
      </c>
      <c r="B27" s="20"/>
      <c r="C27" s="21"/>
      <c r="D27" s="21"/>
      <c r="E27" s="22"/>
      <c r="F27" s="29"/>
      <c r="G27" s="23"/>
      <c r="H27" s="24"/>
      <c r="I27" s="22"/>
      <c r="J27" s="22"/>
      <c r="K27" s="22"/>
      <c r="L27" s="26"/>
      <c r="M27" s="22"/>
      <c r="N27" s="25"/>
      <c r="O27" s="22"/>
      <c r="P27" s="32"/>
    </row>
    <row r="28" spans="1:16" x14ac:dyDescent="0.25">
      <c r="A28" s="20">
        <f t="shared" si="0"/>
        <v>18</v>
      </c>
      <c r="B28" s="20"/>
      <c r="C28" s="21"/>
      <c r="D28" s="21"/>
      <c r="E28" s="22"/>
      <c r="F28" s="29"/>
      <c r="G28" s="23"/>
      <c r="H28" s="24"/>
      <c r="I28" s="22"/>
      <c r="J28" s="22"/>
      <c r="K28" s="22"/>
      <c r="L28" s="26"/>
      <c r="M28" s="22"/>
      <c r="N28" s="25"/>
      <c r="O28" s="22"/>
      <c r="P28" s="32"/>
    </row>
    <row r="29" spans="1:16" x14ac:dyDescent="0.25">
      <c r="A29" s="20">
        <f t="shared" si="0"/>
        <v>19</v>
      </c>
      <c r="B29" s="20"/>
      <c r="C29" s="21"/>
      <c r="D29" s="21"/>
      <c r="E29" s="22"/>
      <c r="F29" s="29"/>
      <c r="G29" s="23"/>
      <c r="H29" s="24"/>
      <c r="I29" s="22"/>
      <c r="J29" s="22"/>
      <c r="K29" s="22"/>
      <c r="L29" s="26"/>
      <c r="M29" s="22"/>
      <c r="N29" s="25"/>
      <c r="O29" s="22"/>
      <c r="P29" s="32"/>
    </row>
    <row r="30" spans="1:16" x14ac:dyDescent="0.25">
      <c r="A30" s="20">
        <f t="shared" si="0"/>
        <v>20</v>
      </c>
      <c r="B30" s="20"/>
      <c r="C30" s="21"/>
      <c r="D30" s="21"/>
      <c r="E30" s="22"/>
      <c r="F30" s="29"/>
      <c r="G30" s="23"/>
      <c r="H30" s="24"/>
      <c r="I30" s="22"/>
      <c r="J30" s="22"/>
      <c r="K30" s="22"/>
      <c r="L30" s="26"/>
      <c r="M30" s="22"/>
      <c r="N30" s="25"/>
      <c r="O30" s="22"/>
      <c r="P30" s="32"/>
    </row>
    <row r="31" spans="1:16" x14ac:dyDescent="0.25">
      <c r="A31" s="20">
        <f t="shared" si="0"/>
        <v>21</v>
      </c>
      <c r="B31" s="20"/>
      <c r="C31" s="21"/>
      <c r="D31" s="21"/>
      <c r="E31" s="22"/>
      <c r="F31" s="29"/>
      <c r="G31" s="23"/>
      <c r="H31" s="24"/>
      <c r="I31" s="22"/>
      <c r="J31" s="22"/>
      <c r="K31" s="22"/>
      <c r="L31" s="26"/>
      <c r="M31" s="22"/>
      <c r="N31" s="25"/>
      <c r="O31" s="22"/>
      <c r="P31" s="32"/>
    </row>
    <row r="32" spans="1:16" x14ac:dyDescent="0.25">
      <c r="A32" s="20">
        <f t="shared" si="0"/>
        <v>22</v>
      </c>
      <c r="B32" s="20"/>
      <c r="C32" s="21"/>
      <c r="D32" s="21"/>
      <c r="E32" s="22"/>
      <c r="F32" s="29"/>
      <c r="G32" s="23"/>
      <c r="H32" s="24"/>
      <c r="I32" s="22"/>
      <c r="J32" s="22"/>
      <c r="K32" s="22"/>
      <c r="L32" s="26"/>
      <c r="M32" s="22"/>
      <c r="N32" s="25"/>
      <c r="O32" s="22"/>
      <c r="P32" s="32"/>
    </row>
    <row r="33" spans="1:16" x14ac:dyDescent="0.25">
      <c r="A33" s="20">
        <f t="shared" si="0"/>
        <v>23</v>
      </c>
      <c r="B33" s="20"/>
      <c r="C33" s="21"/>
      <c r="D33" s="21"/>
      <c r="E33" s="22"/>
      <c r="F33" s="29"/>
      <c r="G33" s="23"/>
      <c r="H33" s="24"/>
      <c r="I33" s="22"/>
      <c r="J33" s="22"/>
      <c r="K33" s="22"/>
      <c r="L33" s="26"/>
      <c r="M33" s="22"/>
      <c r="N33" s="25"/>
      <c r="O33" s="22"/>
      <c r="P33" s="32"/>
    </row>
    <row r="34" spans="1:16" x14ac:dyDescent="0.25">
      <c r="A34" s="20">
        <f t="shared" si="0"/>
        <v>24</v>
      </c>
      <c r="B34" s="20"/>
      <c r="C34" s="21"/>
      <c r="D34" s="21"/>
      <c r="E34" s="22"/>
      <c r="F34" s="29"/>
      <c r="G34" s="23"/>
      <c r="H34" s="24"/>
      <c r="I34" s="22"/>
      <c r="J34" s="22"/>
      <c r="K34" s="22"/>
      <c r="L34" s="26"/>
      <c r="M34" s="22"/>
      <c r="N34" s="25"/>
      <c r="O34" s="22"/>
      <c r="P34" s="32"/>
    </row>
    <row r="35" spans="1:16" x14ac:dyDescent="0.25">
      <c r="A35" s="20">
        <f t="shared" si="0"/>
        <v>25</v>
      </c>
      <c r="B35" s="20"/>
      <c r="C35" s="21"/>
      <c r="D35" s="21"/>
      <c r="E35" s="22"/>
      <c r="F35" s="29"/>
      <c r="G35" s="23"/>
      <c r="H35" s="24"/>
      <c r="I35" s="22"/>
      <c r="J35" s="22"/>
      <c r="K35" s="22"/>
      <c r="L35" s="26"/>
      <c r="M35" s="22"/>
      <c r="N35" s="25"/>
      <c r="O35" s="22"/>
      <c r="P35" s="32"/>
    </row>
    <row r="36" spans="1:16" x14ac:dyDescent="0.25">
      <c r="A36" s="20">
        <f t="shared" si="0"/>
        <v>26</v>
      </c>
      <c r="B36" s="20"/>
      <c r="C36" s="21"/>
      <c r="D36" s="21"/>
      <c r="E36" s="22"/>
      <c r="F36" s="29"/>
      <c r="G36" s="23"/>
      <c r="H36" s="24"/>
      <c r="I36" s="22"/>
      <c r="J36" s="22"/>
      <c r="K36" s="22"/>
      <c r="L36" s="26"/>
      <c r="M36" s="22"/>
      <c r="N36" s="25"/>
      <c r="O36" s="22"/>
      <c r="P36" s="32"/>
    </row>
    <row r="37" spans="1:16" x14ac:dyDescent="0.25">
      <c r="A37" s="20">
        <f t="shared" si="0"/>
        <v>27</v>
      </c>
      <c r="B37" s="20"/>
      <c r="C37" s="21"/>
      <c r="D37" s="21"/>
      <c r="E37" s="22"/>
      <c r="F37" s="29"/>
      <c r="G37" s="23"/>
      <c r="H37" s="24"/>
      <c r="I37" s="22"/>
      <c r="J37" s="22"/>
      <c r="K37" s="22"/>
      <c r="L37" s="26"/>
      <c r="M37" s="22"/>
      <c r="N37" s="25"/>
      <c r="O37" s="22"/>
      <c r="P37" s="32"/>
    </row>
    <row r="38" spans="1:16" x14ac:dyDescent="0.25">
      <c r="A38" s="20">
        <f t="shared" si="0"/>
        <v>28</v>
      </c>
      <c r="B38" s="20"/>
      <c r="C38" s="21"/>
      <c r="D38" s="21"/>
      <c r="E38" s="22"/>
      <c r="F38" s="29"/>
      <c r="G38" s="23"/>
      <c r="H38" s="24"/>
      <c r="I38" s="22"/>
      <c r="J38" s="22"/>
      <c r="K38" s="22"/>
      <c r="L38" s="26"/>
      <c r="M38" s="22"/>
      <c r="N38" s="25"/>
      <c r="O38" s="22"/>
      <c r="P38" s="32"/>
    </row>
    <row r="39" spans="1:16" x14ac:dyDescent="0.25">
      <c r="A39" s="20">
        <f t="shared" si="0"/>
        <v>29</v>
      </c>
      <c r="B39" s="20"/>
      <c r="C39" s="21"/>
      <c r="D39" s="21"/>
      <c r="E39" s="22"/>
      <c r="F39" s="29"/>
      <c r="G39" s="23"/>
      <c r="H39" s="24"/>
      <c r="I39" s="22"/>
      <c r="J39" s="22"/>
      <c r="K39" s="22"/>
      <c r="L39" s="26"/>
      <c r="M39" s="22"/>
      <c r="N39" s="25"/>
      <c r="O39" s="22"/>
      <c r="P39" s="32"/>
    </row>
    <row r="40" spans="1:16" x14ac:dyDescent="0.25">
      <c r="A40" s="20">
        <f t="shared" si="0"/>
        <v>30</v>
      </c>
      <c r="B40" s="20"/>
      <c r="C40" s="21"/>
      <c r="D40" s="21"/>
      <c r="E40" s="22"/>
      <c r="F40" s="29"/>
      <c r="G40" s="23"/>
      <c r="H40" s="24"/>
      <c r="I40" s="22"/>
      <c r="J40" s="22"/>
      <c r="K40" s="22"/>
      <c r="L40" s="26"/>
      <c r="M40" s="22"/>
      <c r="N40" s="25"/>
      <c r="O40" s="22"/>
      <c r="P40" s="32"/>
    </row>
    <row r="41" spans="1:16" x14ac:dyDescent="0.25">
      <c r="A41" s="20">
        <f t="shared" si="0"/>
        <v>31</v>
      </c>
      <c r="B41" s="20"/>
      <c r="C41" s="21"/>
      <c r="D41" s="21"/>
      <c r="E41" s="22"/>
      <c r="F41" s="29"/>
      <c r="G41" s="23"/>
      <c r="H41" s="24"/>
      <c r="I41" s="22"/>
      <c r="J41" s="22"/>
      <c r="K41" s="22"/>
      <c r="L41" s="26"/>
      <c r="M41" s="22"/>
      <c r="N41" s="25"/>
      <c r="O41" s="22"/>
      <c r="P41" s="32"/>
    </row>
    <row r="42" spans="1:16" x14ac:dyDescent="0.25">
      <c r="A42" s="20">
        <f t="shared" si="0"/>
        <v>32</v>
      </c>
      <c r="B42" s="20"/>
      <c r="C42" s="21"/>
      <c r="D42" s="21"/>
      <c r="E42" s="22"/>
      <c r="F42" s="29"/>
      <c r="G42" s="23"/>
      <c r="H42" s="24"/>
      <c r="I42" s="22"/>
      <c r="J42" s="22"/>
      <c r="K42" s="22"/>
      <c r="L42" s="26"/>
      <c r="M42" s="22"/>
      <c r="N42" s="25"/>
      <c r="O42" s="22"/>
      <c r="P42" s="32"/>
    </row>
    <row r="43" spans="1:16" x14ac:dyDescent="0.25">
      <c r="A43" s="20">
        <f t="shared" si="0"/>
        <v>33</v>
      </c>
      <c r="B43" s="20"/>
      <c r="C43" s="21"/>
      <c r="D43" s="21"/>
      <c r="E43" s="22"/>
      <c r="F43" s="29"/>
      <c r="G43" s="23"/>
      <c r="H43" s="24"/>
      <c r="I43" s="22"/>
      <c r="J43" s="22"/>
      <c r="K43" s="22"/>
      <c r="L43" s="26"/>
      <c r="M43" s="22"/>
      <c r="N43" s="25"/>
      <c r="O43" s="22"/>
      <c r="P43" s="32"/>
    </row>
    <row r="44" spans="1:16" x14ac:dyDescent="0.25">
      <c r="A44" s="20">
        <f t="shared" si="0"/>
        <v>34</v>
      </c>
      <c r="B44" s="20"/>
      <c r="C44" s="21"/>
      <c r="D44" s="21"/>
      <c r="E44" s="22"/>
      <c r="F44" s="29"/>
      <c r="G44" s="23"/>
      <c r="H44" s="24"/>
      <c r="I44" s="22"/>
      <c r="J44" s="22"/>
      <c r="K44" s="22"/>
      <c r="L44" s="26"/>
      <c r="M44" s="22"/>
      <c r="N44" s="25"/>
      <c r="O44" s="22"/>
      <c r="P44" s="32"/>
    </row>
    <row r="45" spans="1:16" x14ac:dyDescent="0.25">
      <c r="A45" s="20">
        <f t="shared" si="0"/>
        <v>35</v>
      </c>
      <c r="B45" s="20"/>
      <c r="C45" s="21"/>
      <c r="D45" s="21"/>
      <c r="E45" s="22"/>
      <c r="F45" s="29"/>
      <c r="G45" s="23"/>
      <c r="H45" s="24"/>
      <c r="I45" s="22"/>
      <c r="J45" s="22"/>
      <c r="K45" s="22"/>
      <c r="L45" s="26"/>
      <c r="M45" s="22"/>
      <c r="N45" s="25"/>
      <c r="O45" s="22"/>
      <c r="P45" s="32"/>
    </row>
    <row r="46" spans="1:16" x14ac:dyDescent="0.25">
      <c r="A46" s="20">
        <f t="shared" si="0"/>
        <v>36</v>
      </c>
      <c r="B46" s="20"/>
      <c r="C46" s="21"/>
      <c r="D46" s="21"/>
      <c r="E46" s="22"/>
      <c r="F46" s="29"/>
      <c r="G46" s="23"/>
      <c r="H46" s="24"/>
      <c r="I46" s="22"/>
      <c r="J46" s="22"/>
      <c r="K46" s="22"/>
      <c r="L46" s="26"/>
      <c r="M46" s="22"/>
      <c r="N46" s="25"/>
      <c r="O46" s="22"/>
      <c r="P46" s="32"/>
    </row>
    <row r="47" spans="1:16" x14ac:dyDescent="0.25">
      <c r="A47" s="20">
        <f t="shared" si="0"/>
        <v>37</v>
      </c>
      <c r="B47" s="20"/>
      <c r="C47" s="21"/>
      <c r="D47" s="21"/>
      <c r="E47" s="22"/>
      <c r="F47" s="29"/>
      <c r="G47" s="23"/>
      <c r="H47" s="24"/>
      <c r="I47" s="22"/>
      <c r="J47" s="22"/>
      <c r="K47" s="22"/>
      <c r="L47" s="26"/>
      <c r="M47" s="22"/>
      <c r="N47" s="25"/>
      <c r="O47" s="22"/>
      <c r="P47" s="32"/>
    </row>
    <row r="48" spans="1:16" x14ac:dyDescent="0.25">
      <c r="A48" s="20">
        <f t="shared" si="0"/>
        <v>38</v>
      </c>
      <c r="B48" s="20"/>
      <c r="C48" s="21"/>
      <c r="D48" s="21"/>
      <c r="E48" s="22"/>
      <c r="F48" s="29"/>
      <c r="G48" s="23"/>
      <c r="H48" s="24"/>
      <c r="I48" s="22"/>
      <c r="J48" s="22"/>
      <c r="K48" s="22"/>
      <c r="L48" s="26"/>
      <c r="M48" s="22"/>
      <c r="N48" s="25"/>
      <c r="O48" s="22"/>
      <c r="P48" s="32"/>
    </row>
    <row r="49" spans="1:16" x14ac:dyDescent="0.25">
      <c r="A49" s="20">
        <f t="shared" si="0"/>
        <v>39</v>
      </c>
      <c r="B49" s="20"/>
      <c r="C49" s="21"/>
      <c r="D49" s="21"/>
      <c r="E49" s="22"/>
      <c r="F49" s="29"/>
      <c r="G49" s="23"/>
      <c r="H49" s="24"/>
      <c r="I49" s="22"/>
      <c r="J49" s="22"/>
      <c r="K49" s="22"/>
      <c r="L49" s="26"/>
      <c r="M49" s="22"/>
      <c r="N49" s="25"/>
      <c r="O49" s="22"/>
      <c r="P49" s="32"/>
    </row>
    <row r="50" spans="1:16" x14ac:dyDescent="0.25">
      <c r="A50" s="20">
        <f t="shared" si="0"/>
        <v>40</v>
      </c>
      <c r="B50" s="20"/>
      <c r="C50" s="21"/>
      <c r="D50" s="21"/>
      <c r="E50" s="22"/>
      <c r="F50" s="29"/>
      <c r="G50" s="23"/>
      <c r="H50" s="24"/>
      <c r="I50" s="22"/>
      <c r="J50" s="22"/>
      <c r="K50" s="22"/>
      <c r="L50" s="26"/>
      <c r="M50" s="22"/>
      <c r="N50" s="25"/>
      <c r="O50" s="22"/>
      <c r="P50" s="32"/>
    </row>
    <row r="51" spans="1:16" x14ac:dyDescent="0.25">
      <c r="A51" s="20">
        <f t="shared" si="0"/>
        <v>41</v>
      </c>
      <c r="B51" s="20"/>
      <c r="C51" s="21"/>
      <c r="D51" s="21"/>
      <c r="E51" s="22"/>
      <c r="F51" s="29"/>
      <c r="G51" s="23"/>
      <c r="H51" s="24"/>
      <c r="I51" s="22"/>
      <c r="J51" s="22"/>
      <c r="K51" s="22"/>
      <c r="L51" s="26"/>
      <c r="M51" s="22"/>
      <c r="N51" s="25"/>
      <c r="O51" s="22"/>
      <c r="P51" s="32"/>
    </row>
    <row r="52" spans="1:16" x14ac:dyDescent="0.25">
      <c r="A52" s="20">
        <f t="shared" si="0"/>
        <v>42</v>
      </c>
      <c r="B52" s="20"/>
      <c r="C52" s="21"/>
      <c r="D52" s="21"/>
      <c r="E52" s="22"/>
      <c r="F52" s="29"/>
      <c r="G52" s="23"/>
      <c r="H52" s="24"/>
      <c r="I52" s="22"/>
      <c r="J52" s="22"/>
      <c r="K52" s="22"/>
      <c r="L52" s="26"/>
      <c r="M52" s="22"/>
      <c r="N52" s="25"/>
      <c r="O52" s="22"/>
      <c r="P52" s="32"/>
    </row>
    <row r="53" spans="1:16" x14ac:dyDescent="0.25">
      <c r="A53" s="20">
        <f t="shared" si="0"/>
        <v>43</v>
      </c>
      <c r="B53" s="20"/>
      <c r="C53" s="21"/>
      <c r="D53" s="21"/>
      <c r="E53" s="22"/>
      <c r="F53" s="29"/>
      <c r="G53" s="23"/>
      <c r="H53" s="24"/>
      <c r="I53" s="22"/>
      <c r="J53" s="22"/>
      <c r="K53" s="22"/>
      <c r="L53" s="26"/>
      <c r="M53" s="22"/>
      <c r="N53" s="25"/>
      <c r="O53" s="22"/>
      <c r="P53" s="32"/>
    </row>
    <row r="54" spans="1:16" x14ac:dyDescent="0.25">
      <c r="A54" s="20">
        <f t="shared" si="0"/>
        <v>44</v>
      </c>
      <c r="B54" s="20"/>
      <c r="C54" s="21"/>
      <c r="D54" s="21"/>
      <c r="E54" s="22"/>
      <c r="F54" s="29"/>
      <c r="G54" s="23"/>
      <c r="H54" s="24"/>
      <c r="I54" s="22"/>
      <c r="J54" s="22"/>
      <c r="K54" s="22"/>
      <c r="L54" s="26"/>
      <c r="M54" s="22"/>
      <c r="N54" s="25"/>
      <c r="O54" s="22"/>
      <c r="P54" s="32"/>
    </row>
    <row r="55" spans="1:16" x14ac:dyDescent="0.25">
      <c r="A55" s="20">
        <f t="shared" si="0"/>
        <v>45</v>
      </c>
      <c r="B55" s="20"/>
      <c r="C55" s="21"/>
      <c r="D55" s="21"/>
      <c r="E55" s="22"/>
      <c r="F55" s="29"/>
      <c r="G55" s="23"/>
      <c r="H55" s="24"/>
      <c r="I55" s="22"/>
      <c r="J55" s="22"/>
      <c r="K55" s="22"/>
      <c r="L55" s="26"/>
      <c r="M55" s="22"/>
      <c r="N55" s="25"/>
      <c r="O55" s="22"/>
      <c r="P55" s="32"/>
    </row>
    <row r="56" spans="1:16" x14ac:dyDescent="0.25">
      <c r="A56" s="20">
        <f t="shared" si="0"/>
        <v>46</v>
      </c>
      <c r="B56" s="20"/>
      <c r="C56" s="21"/>
      <c r="D56" s="21"/>
      <c r="E56" s="22"/>
      <c r="F56" s="29"/>
      <c r="G56" s="23"/>
      <c r="H56" s="24"/>
      <c r="I56" s="22"/>
      <c r="J56" s="22"/>
      <c r="K56" s="22"/>
      <c r="L56" s="26"/>
      <c r="M56" s="22"/>
      <c r="N56" s="25"/>
      <c r="O56" s="22"/>
      <c r="P56" s="32"/>
    </row>
    <row r="57" spans="1:16" x14ac:dyDescent="0.25">
      <c r="A57" s="20">
        <f t="shared" si="0"/>
        <v>47</v>
      </c>
      <c r="B57" s="20"/>
      <c r="C57" s="21"/>
      <c r="D57" s="21"/>
      <c r="E57" s="22"/>
      <c r="F57" s="29"/>
      <c r="G57" s="23"/>
      <c r="H57" s="24"/>
      <c r="I57" s="22"/>
      <c r="J57" s="22"/>
      <c r="K57" s="22"/>
      <c r="L57" s="26"/>
      <c r="M57" s="22"/>
      <c r="N57" s="25"/>
      <c r="O57" s="22"/>
      <c r="P57" s="32"/>
    </row>
    <row r="58" spans="1:16" x14ac:dyDescent="0.25">
      <c r="A58" s="20">
        <f t="shared" si="0"/>
        <v>48</v>
      </c>
      <c r="B58" s="20"/>
      <c r="C58" s="21"/>
      <c r="D58" s="21"/>
      <c r="E58" s="22"/>
      <c r="F58" s="29"/>
      <c r="G58" s="23"/>
      <c r="H58" s="24"/>
      <c r="I58" s="22"/>
      <c r="J58" s="22"/>
      <c r="K58" s="22"/>
      <c r="L58" s="26"/>
      <c r="M58" s="22"/>
      <c r="N58" s="25"/>
      <c r="O58" s="22"/>
      <c r="P58" s="32"/>
    </row>
    <row r="59" spans="1:16" x14ac:dyDescent="0.25">
      <c r="A59" s="20">
        <f t="shared" si="0"/>
        <v>49</v>
      </c>
      <c r="B59" s="20"/>
      <c r="C59" s="21"/>
      <c r="D59" s="21"/>
      <c r="E59" s="22"/>
      <c r="F59" s="29"/>
      <c r="G59" s="23"/>
      <c r="H59" s="24"/>
      <c r="I59" s="22"/>
      <c r="J59" s="22"/>
      <c r="K59" s="22"/>
      <c r="L59" s="26"/>
      <c r="M59" s="22"/>
      <c r="N59" s="25"/>
      <c r="O59" s="22"/>
      <c r="P59" s="32"/>
    </row>
    <row r="60" spans="1:16" x14ac:dyDescent="0.25">
      <c r="A60" s="20">
        <f t="shared" si="0"/>
        <v>50</v>
      </c>
      <c r="B60" s="20"/>
      <c r="C60" s="21"/>
      <c r="D60" s="21"/>
      <c r="E60" s="22"/>
      <c r="F60" s="29"/>
      <c r="G60" s="23"/>
      <c r="H60" s="24"/>
      <c r="I60" s="22"/>
      <c r="J60" s="22"/>
      <c r="K60" s="22"/>
      <c r="L60" s="26"/>
      <c r="M60" s="22"/>
      <c r="N60" s="25"/>
      <c r="O60" s="22"/>
      <c r="P60" s="32"/>
    </row>
    <row r="61" spans="1:16" x14ac:dyDescent="0.25">
      <c r="A61" s="20">
        <f t="shared" si="0"/>
        <v>51</v>
      </c>
      <c r="B61" s="20"/>
      <c r="C61" s="21"/>
      <c r="D61" s="21"/>
      <c r="E61" s="22"/>
      <c r="F61" s="29"/>
      <c r="G61" s="23"/>
      <c r="H61" s="24"/>
      <c r="I61" s="22"/>
      <c r="J61" s="22"/>
      <c r="K61" s="22"/>
      <c r="L61" s="26"/>
      <c r="M61" s="22"/>
      <c r="N61" s="25"/>
      <c r="O61" s="22"/>
      <c r="P61" s="32"/>
    </row>
    <row r="62" spans="1:16" x14ac:dyDescent="0.25">
      <c r="A62" s="20">
        <f t="shared" si="0"/>
        <v>52</v>
      </c>
      <c r="B62" s="20"/>
      <c r="C62" s="21"/>
      <c r="D62" s="21"/>
      <c r="E62" s="22"/>
      <c r="F62" s="29"/>
      <c r="G62" s="23"/>
      <c r="H62" s="24"/>
      <c r="I62" s="22"/>
      <c r="J62" s="22"/>
      <c r="K62" s="22"/>
      <c r="L62" s="26"/>
      <c r="M62" s="22"/>
      <c r="N62" s="25"/>
      <c r="O62" s="22"/>
      <c r="P62" s="32"/>
    </row>
    <row r="63" spans="1:16" x14ac:dyDescent="0.25">
      <c r="A63" s="20">
        <f t="shared" si="0"/>
        <v>53</v>
      </c>
      <c r="B63" s="20"/>
      <c r="C63" s="21"/>
      <c r="D63" s="21"/>
      <c r="E63" s="22"/>
      <c r="F63" s="29"/>
      <c r="G63" s="23"/>
      <c r="H63" s="24"/>
      <c r="I63" s="22"/>
      <c r="J63" s="22"/>
      <c r="K63" s="22"/>
      <c r="L63" s="26"/>
      <c r="M63" s="22"/>
      <c r="N63" s="25"/>
      <c r="O63" s="22"/>
      <c r="P63" s="32"/>
    </row>
    <row r="64" spans="1:16" x14ac:dyDescent="0.25">
      <c r="A64" s="20">
        <f t="shared" si="0"/>
        <v>54</v>
      </c>
      <c r="B64" s="20"/>
      <c r="C64" s="21"/>
      <c r="D64" s="21"/>
      <c r="E64" s="22"/>
      <c r="F64" s="29"/>
      <c r="G64" s="23"/>
      <c r="H64" s="24"/>
      <c r="I64" s="22"/>
      <c r="J64" s="22"/>
      <c r="K64" s="22"/>
      <c r="L64" s="26"/>
      <c r="M64" s="22"/>
      <c r="N64" s="25"/>
      <c r="O64" s="22"/>
      <c r="P64" s="32"/>
    </row>
    <row r="65" spans="1:16" x14ac:dyDescent="0.25">
      <c r="A65" s="20">
        <f t="shared" si="0"/>
        <v>55</v>
      </c>
      <c r="B65" s="20"/>
      <c r="C65" s="21"/>
      <c r="D65" s="21"/>
      <c r="E65" s="22"/>
      <c r="F65" s="29"/>
      <c r="G65" s="23"/>
      <c r="H65" s="24"/>
      <c r="I65" s="22"/>
      <c r="J65" s="22"/>
      <c r="K65" s="22"/>
      <c r="L65" s="26"/>
      <c r="M65" s="22"/>
      <c r="N65" s="25"/>
      <c r="O65" s="22"/>
      <c r="P65" s="32"/>
    </row>
    <row r="66" spans="1:16" x14ac:dyDescent="0.25">
      <c r="A66" s="20">
        <f t="shared" si="0"/>
        <v>56</v>
      </c>
      <c r="B66" s="20"/>
      <c r="C66" s="21"/>
      <c r="D66" s="21"/>
      <c r="E66" s="22"/>
      <c r="F66" s="29"/>
      <c r="G66" s="23"/>
      <c r="H66" s="24"/>
      <c r="I66" s="22"/>
      <c r="J66" s="22"/>
      <c r="K66" s="22"/>
      <c r="L66" s="26"/>
      <c r="M66" s="22"/>
      <c r="N66" s="25"/>
      <c r="O66" s="22"/>
      <c r="P66" s="32"/>
    </row>
    <row r="67" spans="1:16" x14ac:dyDescent="0.25">
      <c r="A67" s="20">
        <f t="shared" si="0"/>
        <v>57</v>
      </c>
      <c r="B67" s="20"/>
      <c r="C67" s="21"/>
      <c r="D67" s="21"/>
      <c r="E67" s="22"/>
      <c r="F67" s="29"/>
      <c r="G67" s="23"/>
      <c r="H67" s="24"/>
      <c r="I67" s="22"/>
      <c r="J67" s="22"/>
      <c r="K67" s="22"/>
      <c r="L67" s="26"/>
      <c r="M67" s="22"/>
      <c r="N67" s="25"/>
      <c r="O67" s="22"/>
      <c r="P67" s="32"/>
    </row>
    <row r="68" spans="1:16" x14ac:dyDescent="0.25">
      <c r="A68" s="20">
        <f t="shared" si="0"/>
        <v>58</v>
      </c>
      <c r="B68" s="20"/>
      <c r="C68" s="21"/>
      <c r="D68" s="21"/>
      <c r="E68" s="22"/>
      <c r="F68" s="29"/>
      <c r="G68" s="23"/>
      <c r="H68" s="24"/>
      <c r="I68" s="22"/>
      <c r="J68" s="22"/>
      <c r="K68" s="22"/>
      <c r="L68" s="26"/>
      <c r="M68" s="22"/>
      <c r="N68" s="25"/>
      <c r="O68" s="22"/>
      <c r="P68" s="32"/>
    </row>
    <row r="69" spans="1:16" x14ac:dyDescent="0.25">
      <c r="A69" s="20">
        <f t="shared" si="0"/>
        <v>59</v>
      </c>
      <c r="B69" s="20"/>
      <c r="C69" s="21"/>
      <c r="D69" s="21"/>
      <c r="E69" s="22"/>
      <c r="F69" s="29"/>
      <c r="G69" s="23"/>
      <c r="H69" s="24"/>
      <c r="I69" s="22"/>
      <c r="J69" s="22"/>
      <c r="K69" s="22"/>
      <c r="L69" s="26"/>
      <c r="M69" s="22"/>
      <c r="N69" s="25"/>
      <c r="O69" s="22"/>
      <c r="P69" s="32"/>
    </row>
    <row r="70" spans="1:16" x14ac:dyDescent="0.25">
      <c r="A70" s="20">
        <f t="shared" si="0"/>
        <v>60</v>
      </c>
      <c r="B70" s="20"/>
      <c r="C70" s="21"/>
      <c r="D70" s="21"/>
      <c r="E70" s="22"/>
      <c r="F70" s="29"/>
      <c r="G70" s="23"/>
      <c r="H70" s="24"/>
      <c r="I70" s="22"/>
      <c r="J70" s="22"/>
      <c r="K70" s="22"/>
      <c r="L70" s="26"/>
      <c r="M70" s="22"/>
      <c r="N70" s="25"/>
      <c r="O70" s="22"/>
      <c r="P70" s="32"/>
    </row>
    <row r="71" spans="1:16" x14ac:dyDescent="0.25">
      <c r="A71" s="20">
        <f t="shared" si="0"/>
        <v>61</v>
      </c>
      <c r="B71" s="20"/>
      <c r="C71" s="21"/>
      <c r="D71" s="21"/>
      <c r="E71" s="22"/>
      <c r="F71" s="29"/>
      <c r="G71" s="23"/>
      <c r="H71" s="24"/>
      <c r="I71" s="22"/>
      <c r="J71" s="22"/>
      <c r="K71" s="22"/>
      <c r="L71" s="26"/>
      <c r="M71" s="22"/>
      <c r="N71" s="25"/>
      <c r="O71" s="22"/>
      <c r="P71" s="32"/>
    </row>
    <row r="72" spans="1:16" x14ac:dyDescent="0.25">
      <c r="A72" s="20">
        <f t="shared" si="0"/>
        <v>62</v>
      </c>
      <c r="B72" s="20"/>
      <c r="C72" s="21"/>
      <c r="D72" s="21"/>
      <c r="E72" s="22"/>
      <c r="F72" s="29"/>
      <c r="G72" s="23"/>
      <c r="H72" s="24"/>
      <c r="I72" s="22"/>
      <c r="J72" s="22"/>
      <c r="K72" s="22"/>
      <c r="L72" s="26"/>
      <c r="M72" s="22"/>
      <c r="N72" s="25"/>
      <c r="O72" s="22"/>
      <c r="P72" s="32"/>
    </row>
    <row r="73" spans="1:16" x14ac:dyDescent="0.25">
      <c r="A73" s="20">
        <f t="shared" si="0"/>
        <v>63</v>
      </c>
      <c r="B73" s="20"/>
      <c r="C73" s="21"/>
      <c r="D73" s="21"/>
      <c r="E73" s="22"/>
      <c r="F73" s="29"/>
      <c r="G73" s="23"/>
      <c r="H73" s="24"/>
      <c r="I73" s="22"/>
      <c r="J73" s="22"/>
      <c r="K73" s="22"/>
      <c r="L73" s="26"/>
      <c r="M73" s="22"/>
      <c r="N73" s="25"/>
      <c r="O73" s="22"/>
      <c r="P73" s="32"/>
    </row>
    <row r="74" spans="1:16" x14ac:dyDescent="0.25">
      <c r="A74" s="20">
        <f t="shared" si="0"/>
        <v>64</v>
      </c>
      <c r="B74" s="20"/>
      <c r="C74" s="21"/>
      <c r="D74" s="21"/>
      <c r="E74" s="22"/>
      <c r="F74" s="29"/>
      <c r="G74" s="23"/>
      <c r="H74" s="24"/>
      <c r="I74" s="22"/>
      <c r="J74" s="22"/>
      <c r="K74" s="22"/>
      <c r="L74" s="26"/>
      <c r="M74" s="22"/>
      <c r="N74" s="25"/>
      <c r="O74" s="22"/>
      <c r="P74" s="32"/>
    </row>
    <row r="75" spans="1:16" x14ac:dyDescent="0.25">
      <c r="A75" s="20">
        <f t="shared" si="0"/>
        <v>65</v>
      </c>
      <c r="B75" s="20"/>
      <c r="C75" s="21"/>
      <c r="D75" s="21"/>
      <c r="E75" s="22"/>
      <c r="F75" s="29"/>
      <c r="G75" s="23"/>
      <c r="H75" s="24"/>
      <c r="I75" s="22"/>
      <c r="J75" s="22"/>
      <c r="K75" s="22"/>
      <c r="L75" s="26"/>
      <c r="M75" s="22"/>
      <c r="N75" s="25"/>
      <c r="O75" s="22"/>
      <c r="P75" s="32"/>
    </row>
    <row r="76" spans="1:16" x14ac:dyDescent="0.25">
      <c r="A76" s="20">
        <f t="shared" si="0"/>
        <v>66</v>
      </c>
      <c r="B76" s="20"/>
      <c r="C76" s="21"/>
      <c r="D76" s="21"/>
      <c r="E76" s="22"/>
      <c r="F76" s="29"/>
      <c r="G76" s="23"/>
      <c r="H76" s="24"/>
      <c r="I76" s="22"/>
      <c r="J76" s="22"/>
      <c r="K76" s="22"/>
      <c r="L76" s="26"/>
      <c r="M76" s="22"/>
      <c r="N76" s="25"/>
      <c r="O76" s="22"/>
      <c r="P76" s="32"/>
    </row>
  </sheetData>
  <mergeCells count="2">
    <mergeCell ref="M8:P8"/>
    <mergeCell ref="B8:K8"/>
  </mergeCells>
  <phoneticPr fontId="6" type="noConversion"/>
  <conditionalFormatting sqref="P11:P1048576">
    <cfRule type="containsText" dxfId="5" priority="1" operator="containsText" text="Partially paid">
      <formula>NOT(ISERROR(SEARCH("Partially paid",P11)))</formula>
    </cfRule>
    <cfRule type="containsText" dxfId="4" priority="2" operator="containsText" text="Unpaid">
      <formula>NOT(ISERROR(SEARCH("Unpaid",P11)))</formula>
    </cfRule>
    <cfRule type="containsText" dxfId="3" priority="3" operator="containsText" text="Paid">
      <formula>NOT(ISERROR(SEARCH("Paid",P11)))</formula>
    </cfRule>
  </conditionalFormatting>
  <pageMargins left="0.7" right="0.7" top="0.75" bottom="0.75" header="0.3" footer="0.3"/>
  <pageSetup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70"/>
  <sheetViews>
    <sheetView showGridLines="0" view="pageBreakPreview" zoomScale="87" zoomScaleNormal="75" zoomScaleSheetLayoutView="75" workbookViewId="0">
      <selection activeCell="A6" sqref="A5:A6"/>
    </sheetView>
  </sheetViews>
  <sheetFormatPr defaultColWidth="8.85546875" defaultRowHeight="15" x14ac:dyDescent="0.25"/>
  <cols>
    <col min="1" max="1" width="49.7109375" style="2" bestFit="1" customWidth="1"/>
    <col min="2" max="2" width="10.28515625" style="2" bestFit="1" customWidth="1"/>
    <col min="3" max="3" width="40.140625" style="2" bestFit="1" customWidth="1"/>
    <col min="4" max="4" width="0.85546875" customWidth="1"/>
    <col min="5" max="5" width="16.85546875" style="3" customWidth="1"/>
    <col min="6" max="6" width="10.140625" style="3" customWidth="1"/>
    <col min="7" max="7" width="16.85546875" style="3" customWidth="1"/>
    <col min="8" max="8" width="0.85546875" customWidth="1"/>
    <col min="9" max="10" width="16.85546875" style="3" customWidth="1"/>
    <col min="11" max="11" width="0.85546875" customWidth="1"/>
    <col min="12" max="12" width="24" style="19" bestFit="1" customWidth="1"/>
    <col min="13" max="13" width="15.85546875" style="19" customWidth="1"/>
    <col min="14" max="14" width="0.85546875" style="2" customWidth="1"/>
    <col min="15" max="15" width="15.85546875" style="2" customWidth="1"/>
    <col min="16" max="16384" width="8.85546875" style="2"/>
  </cols>
  <sheetData>
    <row r="1" spans="1:15" x14ac:dyDescent="0.25">
      <c r="A1" s="1" t="s">
        <v>202</v>
      </c>
      <c r="B1" s="1"/>
    </row>
    <row r="2" spans="1:15" x14ac:dyDescent="0.25">
      <c r="A2" s="1" t="s">
        <v>201</v>
      </c>
      <c r="B2" s="1"/>
      <c r="H2" s="3"/>
    </row>
    <row r="3" spans="1:15" ht="15.75" thickBot="1" x14ac:dyDescent="0.3">
      <c r="A3" s="13" t="s">
        <v>200</v>
      </c>
      <c r="B3" s="13"/>
      <c r="C3" s="14"/>
      <c r="D3" s="15"/>
      <c r="E3" s="16"/>
      <c r="F3" s="16"/>
      <c r="G3" s="16"/>
      <c r="H3" s="16"/>
      <c r="I3" s="16"/>
      <c r="J3" s="16"/>
      <c r="K3" s="15"/>
      <c r="L3" s="43"/>
      <c r="M3" s="43"/>
      <c r="N3" s="14"/>
      <c r="O3" s="14"/>
    </row>
    <row r="4" spans="1:15" x14ac:dyDescent="0.25">
      <c r="H4" s="3"/>
    </row>
    <row r="5" spans="1:15" x14ac:dyDescent="0.25">
      <c r="A5" s="1" t="s">
        <v>218</v>
      </c>
      <c r="B5" s="1"/>
      <c r="H5" s="3"/>
    </row>
    <row r="6" spans="1:15" x14ac:dyDescent="0.25">
      <c r="A6" s="1" t="s">
        <v>219</v>
      </c>
      <c r="B6" s="1"/>
    </row>
    <row r="7" spans="1:15" x14ac:dyDescent="0.25">
      <c r="A7" s="1" t="s">
        <v>78</v>
      </c>
      <c r="B7" s="1"/>
    </row>
    <row r="8" spans="1:15" ht="15.75" thickBot="1" x14ac:dyDescent="0.3"/>
    <row r="9" spans="1:15" s="9" customFormat="1" ht="49.7" customHeight="1" thickBot="1" x14ac:dyDescent="0.3">
      <c r="A9" s="8" t="s">
        <v>0</v>
      </c>
      <c r="B9" s="8" t="s">
        <v>34</v>
      </c>
      <c r="C9" s="8" t="s">
        <v>1</v>
      </c>
      <c r="D9" s="10"/>
      <c r="E9" s="8" t="s">
        <v>4</v>
      </c>
      <c r="F9" s="8" t="s">
        <v>71</v>
      </c>
      <c r="G9" s="8" t="s">
        <v>75</v>
      </c>
      <c r="H9"/>
      <c r="I9" s="8" t="s">
        <v>5</v>
      </c>
      <c r="J9" s="8" t="s">
        <v>74</v>
      </c>
      <c r="K9" s="10"/>
      <c r="L9" s="8" t="s">
        <v>2</v>
      </c>
      <c r="M9" s="8" t="s">
        <v>7</v>
      </c>
      <c r="O9" s="12" t="s">
        <v>6</v>
      </c>
    </row>
    <row r="10" spans="1:15" x14ac:dyDescent="0.25">
      <c r="A10" s="7">
        <v>45015</v>
      </c>
      <c r="B10" s="7" t="s">
        <v>37</v>
      </c>
      <c r="C10" s="5" t="s">
        <v>79</v>
      </c>
      <c r="E10" s="6">
        <v>7708.75</v>
      </c>
      <c r="F10" s="6">
        <v>1</v>
      </c>
      <c r="G10" s="6">
        <f t="shared" ref="G10:G31" si="0">E10*F10</f>
        <v>7708.75</v>
      </c>
      <c r="I10" s="6">
        <f>E10</f>
        <v>7708.75</v>
      </c>
      <c r="J10" s="6">
        <f>G10</f>
        <v>7708.75</v>
      </c>
      <c r="L10" s="30" t="s">
        <v>59</v>
      </c>
      <c r="M10" s="30" t="s">
        <v>50</v>
      </c>
      <c r="O10" s="11"/>
    </row>
    <row r="11" spans="1:15" s="72" customFormat="1" ht="30" x14ac:dyDescent="0.25">
      <c r="A11" s="65">
        <v>45017</v>
      </c>
      <c r="B11" s="66" t="s">
        <v>38</v>
      </c>
      <c r="C11" s="67" t="s">
        <v>80</v>
      </c>
      <c r="D11" s="68"/>
      <c r="E11" s="69">
        <v>-63</v>
      </c>
      <c r="F11" s="69">
        <v>1</v>
      </c>
      <c r="G11" s="69">
        <f t="shared" si="0"/>
        <v>-63</v>
      </c>
      <c r="H11" s="68"/>
      <c r="I11" s="69">
        <f t="shared" ref="I11:I31" si="1">E11+I10</f>
        <v>7645.75</v>
      </c>
      <c r="J11" s="69">
        <f t="shared" ref="J11:J31" si="2">G11+J10</f>
        <v>7645.75</v>
      </c>
      <c r="K11" s="68"/>
      <c r="L11" s="70" t="s">
        <v>95</v>
      </c>
      <c r="M11" s="71" t="s">
        <v>96</v>
      </c>
      <c r="O11" s="67"/>
    </row>
    <row r="12" spans="1:15" s="77" customFormat="1" x14ac:dyDescent="0.25">
      <c r="A12" s="65">
        <v>45022</v>
      </c>
      <c r="B12" s="66" t="s">
        <v>38</v>
      </c>
      <c r="C12" s="73" t="s">
        <v>97</v>
      </c>
      <c r="D12" s="74"/>
      <c r="E12" s="75">
        <v>-6.16</v>
      </c>
      <c r="F12" s="69">
        <v>1</v>
      </c>
      <c r="G12" s="75">
        <f t="shared" si="0"/>
        <v>-6.16</v>
      </c>
      <c r="H12" s="74"/>
      <c r="I12" s="69">
        <f t="shared" si="1"/>
        <v>7639.59</v>
      </c>
      <c r="J12" s="69">
        <f t="shared" si="2"/>
        <v>7639.59</v>
      </c>
      <c r="K12" s="74"/>
      <c r="L12" s="70" t="s">
        <v>95</v>
      </c>
      <c r="M12" s="76" t="str">
        <f>+'Expense Listing'!E20</f>
        <v>116509972</v>
      </c>
      <c r="O12" s="73"/>
    </row>
    <row r="13" spans="1:15" s="77" customFormat="1" x14ac:dyDescent="0.25">
      <c r="A13" s="78">
        <v>45032</v>
      </c>
      <c r="B13" s="66" t="s">
        <v>38</v>
      </c>
      <c r="C13" s="73" t="s">
        <v>98</v>
      </c>
      <c r="D13" s="74"/>
      <c r="E13" s="75">
        <v>-45</v>
      </c>
      <c r="F13" s="69">
        <v>1</v>
      </c>
      <c r="G13" s="75">
        <f t="shared" si="0"/>
        <v>-45</v>
      </c>
      <c r="H13" s="74"/>
      <c r="I13" s="69">
        <f t="shared" si="1"/>
        <v>7594.59</v>
      </c>
      <c r="J13" s="69">
        <f t="shared" si="2"/>
        <v>7594.59</v>
      </c>
      <c r="K13" s="74"/>
      <c r="L13" s="70" t="s">
        <v>95</v>
      </c>
      <c r="M13" s="76" t="str">
        <f>+'Expense Listing'!E16</f>
        <v>E6056F05-0015</v>
      </c>
      <c r="O13" s="73"/>
    </row>
    <row r="14" spans="1:15" s="77" customFormat="1" x14ac:dyDescent="0.25">
      <c r="A14" s="78">
        <v>45040</v>
      </c>
      <c r="B14" s="66" t="s">
        <v>38</v>
      </c>
      <c r="C14" s="73" t="s">
        <v>99</v>
      </c>
      <c r="D14" s="74"/>
      <c r="E14" s="75">
        <v>-30</v>
      </c>
      <c r="F14" s="69">
        <v>1</v>
      </c>
      <c r="G14" s="75">
        <f t="shared" si="0"/>
        <v>-30</v>
      </c>
      <c r="H14" s="74"/>
      <c r="I14" s="69">
        <f t="shared" si="1"/>
        <v>7564.59</v>
      </c>
      <c r="J14" s="69">
        <f t="shared" si="2"/>
        <v>7564.59</v>
      </c>
      <c r="K14" s="74"/>
      <c r="L14" s="70" t="s">
        <v>95</v>
      </c>
      <c r="M14" s="76" t="str">
        <f>+'Expense Listing'!E19</f>
        <v>90A8A4E1-0005</v>
      </c>
      <c r="O14" s="73"/>
    </row>
    <row r="15" spans="1:15" s="77" customFormat="1" x14ac:dyDescent="0.25">
      <c r="A15" s="78">
        <v>45043</v>
      </c>
      <c r="B15" s="66" t="s">
        <v>38</v>
      </c>
      <c r="C15" s="73" t="s">
        <v>208</v>
      </c>
      <c r="D15" s="74"/>
      <c r="E15" s="75">
        <v>-25</v>
      </c>
      <c r="F15" s="69">
        <v>1</v>
      </c>
      <c r="G15" s="75">
        <f t="shared" si="0"/>
        <v>-25</v>
      </c>
      <c r="H15" s="74"/>
      <c r="I15" s="69">
        <f t="shared" si="1"/>
        <v>7539.59</v>
      </c>
      <c r="J15" s="69">
        <f t="shared" si="2"/>
        <v>7539.59</v>
      </c>
      <c r="K15" s="74"/>
      <c r="L15" s="70" t="s">
        <v>95</v>
      </c>
      <c r="M15" s="76" t="str">
        <f>+'Expense Listing'!E18</f>
        <v>49322179-75820801</v>
      </c>
      <c r="O15" s="73"/>
    </row>
    <row r="16" spans="1:15" s="77" customFormat="1" x14ac:dyDescent="0.25">
      <c r="A16" s="78">
        <v>45043</v>
      </c>
      <c r="B16" s="66" t="s">
        <v>38</v>
      </c>
      <c r="C16" s="73" t="s">
        <v>100</v>
      </c>
      <c r="D16" s="74"/>
      <c r="E16" s="75">
        <v>-733.73</v>
      </c>
      <c r="F16" s="69">
        <v>1</v>
      </c>
      <c r="G16" s="75">
        <f t="shared" si="0"/>
        <v>-733.73</v>
      </c>
      <c r="H16" s="74"/>
      <c r="I16" s="69">
        <f t="shared" si="1"/>
        <v>6805.8600000000006</v>
      </c>
      <c r="J16" s="69">
        <f t="shared" si="2"/>
        <v>6805.8600000000006</v>
      </c>
      <c r="K16" s="74"/>
      <c r="L16" s="70" t="s">
        <v>95</v>
      </c>
      <c r="M16" s="76" t="str">
        <f>+'Expense Listing'!E22</f>
        <v>INV-001700</v>
      </c>
      <c r="O16" s="73"/>
    </row>
    <row r="17" spans="1:15" s="77" customFormat="1" x14ac:dyDescent="0.25">
      <c r="A17" s="78">
        <v>45044</v>
      </c>
      <c r="B17" s="66" t="s">
        <v>38</v>
      </c>
      <c r="C17" s="73" t="s">
        <v>101</v>
      </c>
      <c r="D17" s="74"/>
      <c r="E17" s="75">
        <v>-20</v>
      </c>
      <c r="F17" s="69">
        <v>1</v>
      </c>
      <c r="G17" s="75">
        <f t="shared" si="0"/>
        <v>-20</v>
      </c>
      <c r="H17" s="74"/>
      <c r="I17" s="69">
        <f t="shared" si="1"/>
        <v>6785.8600000000006</v>
      </c>
      <c r="J17" s="69">
        <f t="shared" si="2"/>
        <v>6785.8600000000006</v>
      </c>
      <c r="K17" s="74"/>
      <c r="L17" s="70" t="s">
        <v>95</v>
      </c>
      <c r="M17" s="76" t="str">
        <f>+'Expense Listing'!E21</f>
        <v>in_1N1YgGCcKlYJxALVhKET8DCH</v>
      </c>
      <c r="O17" s="73"/>
    </row>
    <row r="18" spans="1:15" s="77" customFormat="1" x14ac:dyDescent="0.25">
      <c r="A18" s="78">
        <v>45044</v>
      </c>
      <c r="B18" s="66" t="s">
        <v>38</v>
      </c>
      <c r="C18" s="73" t="s">
        <v>208</v>
      </c>
      <c r="D18" s="74"/>
      <c r="E18" s="75">
        <v>-20</v>
      </c>
      <c r="F18" s="69">
        <v>1</v>
      </c>
      <c r="G18" s="75">
        <f t="shared" si="0"/>
        <v>-20</v>
      </c>
      <c r="H18" s="74"/>
      <c r="I18" s="69">
        <f t="shared" si="1"/>
        <v>6765.8600000000006</v>
      </c>
      <c r="J18" s="69">
        <f t="shared" si="2"/>
        <v>6765.8600000000006</v>
      </c>
      <c r="K18" s="74"/>
      <c r="L18" s="70" t="s">
        <v>95</v>
      </c>
      <c r="M18" s="76" t="str">
        <f>+'Expense Listing'!E17</f>
        <v>49322178-75820798</v>
      </c>
      <c r="O18" s="73"/>
    </row>
    <row r="19" spans="1:15" s="77" customFormat="1" x14ac:dyDescent="0.25">
      <c r="A19" s="78">
        <v>45046</v>
      </c>
      <c r="B19" s="66" t="s">
        <v>38</v>
      </c>
      <c r="C19" s="73" t="s">
        <v>102</v>
      </c>
      <c r="D19" s="74"/>
      <c r="E19" s="75">
        <v>-50</v>
      </c>
      <c r="F19" s="69">
        <v>1</v>
      </c>
      <c r="G19" s="75">
        <f t="shared" si="0"/>
        <v>-50</v>
      </c>
      <c r="H19" s="74"/>
      <c r="I19" s="69">
        <f t="shared" si="1"/>
        <v>6715.8600000000006</v>
      </c>
      <c r="J19" s="69">
        <f t="shared" si="2"/>
        <v>6715.8600000000006</v>
      </c>
      <c r="K19" s="74"/>
      <c r="L19" s="70" t="s">
        <v>95</v>
      </c>
      <c r="M19" s="76" t="str">
        <f>+'Expense Listing'!E23</f>
        <v>N/A</v>
      </c>
      <c r="O19" s="73"/>
    </row>
    <row r="20" spans="1:15" x14ac:dyDescent="0.25">
      <c r="A20" s="4">
        <v>45048</v>
      </c>
      <c r="B20" s="4" t="s">
        <v>39</v>
      </c>
      <c r="C20" s="5" t="str">
        <f>PROPER('[1]transactions-looop-express-apr3'!F13)</f>
        <v>Google Ads1502555741</v>
      </c>
      <c r="E20" s="6">
        <f>'[1]transactions-looop-express-apr3'!C13</f>
        <v>-2.6</v>
      </c>
      <c r="F20" s="6">
        <v>1</v>
      </c>
      <c r="G20" s="6">
        <f t="shared" si="0"/>
        <v>-2.6</v>
      </c>
      <c r="I20" s="69">
        <f t="shared" si="1"/>
        <v>6713.26</v>
      </c>
      <c r="J20" s="69">
        <f t="shared" si="2"/>
        <v>6713.26</v>
      </c>
      <c r="L20" s="70" t="s">
        <v>95</v>
      </c>
      <c r="M20" s="79" t="str">
        <f>'Expense Listing'!E32</f>
        <v>N/A</v>
      </c>
      <c r="O20" s="5"/>
    </row>
    <row r="21" spans="1:15" x14ac:dyDescent="0.25">
      <c r="A21" s="4">
        <v>45051</v>
      </c>
      <c r="B21" s="4" t="s">
        <v>39</v>
      </c>
      <c r="C21" s="5" t="str">
        <f>PROPER('[1]transactions-looop-express-apr3'!F12)</f>
        <v>Upwork -579499346Ref</v>
      </c>
      <c r="E21" s="6">
        <f>'[1]transactions-looop-express-apr3'!C12</f>
        <v>-63</v>
      </c>
      <c r="F21" s="6">
        <v>1</v>
      </c>
      <c r="G21" s="6">
        <f t="shared" si="0"/>
        <v>-63</v>
      </c>
      <c r="I21" s="69">
        <f t="shared" si="1"/>
        <v>6650.26</v>
      </c>
      <c r="J21" s="69">
        <f t="shared" si="2"/>
        <v>6650.26</v>
      </c>
      <c r="L21" s="70" t="s">
        <v>95</v>
      </c>
      <c r="M21" s="79" t="s">
        <v>50</v>
      </c>
      <c r="O21" s="5"/>
    </row>
    <row r="22" spans="1:15" x14ac:dyDescent="0.25">
      <c r="A22" s="4">
        <v>45056</v>
      </c>
      <c r="B22" s="4" t="s">
        <v>39</v>
      </c>
      <c r="C22" s="73" t="s">
        <v>208</v>
      </c>
      <c r="E22" s="6">
        <f>'[1]transactions-looop-express-apr3'!C11</f>
        <v>-16</v>
      </c>
      <c r="F22" s="6">
        <v>1</v>
      </c>
      <c r="G22" s="6">
        <f t="shared" si="0"/>
        <v>-16</v>
      </c>
      <c r="I22" s="69">
        <f t="shared" si="1"/>
        <v>6634.26</v>
      </c>
      <c r="J22" s="69">
        <f t="shared" si="2"/>
        <v>6634.26</v>
      </c>
      <c r="L22" s="30" t="s">
        <v>95</v>
      </c>
      <c r="M22" s="80" t="s">
        <v>50</v>
      </c>
      <c r="O22" s="5"/>
    </row>
    <row r="23" spans="1:15" x14ac:dyDescent="0.25">
      <c r="A23" s="4">
        <v>45057</v>
      </c>
      <c r="B23" s="4" t="s">
        <v>39</v>
      </c>
      <c r="C23" s="5" t="str">
        <f>PROPER('[1]transactions-looop-express-apr3'!F10)</f>
        <v>Upwork -581978710Ref</v>
      </c>
      <c r="E23" s="6">
        <f>'[1]transactions-looop-express-apr3'!C10</f>
        <v>-63</v>
      </c>
      <c r="F23" s="6">
        <v>1</v>
      </c>
      <c r="G23" s="6">
        <f t="shared" si="0"/>
        <v>-63</v>
      </c>
      <c r="I23" s="69">
        <f t="shared" si="1"/>
        <v>6571.26</v>
      </c>
      <c r="J23" s="69">
        <f t="shared" si="2"/>
        <v>6571.26</v>
      </c>
      <c r="L23" s="30" t="s">
        <v>95</v>
      </c>
      <c r="M23" s="30" t="s">
        <v>50</v>
      </c>
      <c r="O23" s="5"/>
    </row>
    <row r="24" spans="1:15" x14ac:dyDescent="0.25">
      <c r="A24" s="4">
        <v>45061</v>
      </c>
      <c r="B24" s="4" t="s">
        <v>39</v>
      </c>
      <c r="C24" s="5" t="str">
        <f>PROPER('[1]transactions-looop-express-apr3'!F7)</f>
        <v>Chatgpt Subscription</v>
      </c>
      <c r="E24" s="6">
        <f>'[1]transactions-looop-express-apr3'!C7</f>
        <v>-20</v>
      </c>
      <c r="F24" s="6">
        <v>1</v>
      </c>
      <c r="G24" s="6">
        <f t="shared" si="0"/>
        <v>-20</v>
      </c>
      <c r="I24" s="69">
        <f t="shared" si="1"/>
        <v>6551.26</v>
      </c>
      <c r="J24" s="69">
        <f t="shared" si="2"/>
        <v>6551.26</v>
      </c>
      <c r="L24" s="30" t="s">
        <v>95</v>
      </c>
      <c r="M24" s="80" t="s">
        <v>50</v>
      </c>
      <c r="O24" s="5"/>
    </row>
    <row r="25" spans="1:15" x14ac:dyDescent="0.25">
      <c r="A25" s="4">
        <v>45061</v>
      </c>
      <c r="B25" s="4" t="s">
        <v>39</v>
      </c>
      <c r="C25" s="73" t="s">
        <v>208</v>
      </c>
      <c r="E25" s="6">
        <f>'[1]transactions-looop-express-apr3'!C8</f>
        <v>-15.87</v>
      </c>
      <c r="F25" s="6">
        <v>1</v>
      </c>
      <c r="G25" s="6">
        <f t="shared" si="0"/>
        <v>-15.87</v>
      </c>
      <c r="I25" s="69">
        <f t="shared" si="1"/>
        <v>6535.39</v>
      </c>
      <c r="J25" s="69">
        <f t="shared" si="2"/>
        <v>6535.39</v>
      </c>
      <c r="L25" s="30" t="s">
        <v>95</v>
      </c>
      <c r="M25" s="80" t="s">
        <v>50</v>
      </c>
      <c r="O25" s="5"/>
    </row>
    <row r="26" spans="1:15" x14ac:dyDescent="0.25">
      <c r="A26" s="4">
        <v>45061</v>
      </c>
      <c r="B26" s="4" t="s">
        <v>39</v>
      </c>
      <c r="C26" s="73" t="s">
        <v>208</v>
      </c>
      <c r="E26" s="6">
        <f>'[1]transactions-looop-express-apr3'!C9</f>
        <v>-15.87</v>
      </c>
      <c r="F26" s="6">
        <v>1</v>
      </c>
      <c r="G26" s="6">
        <f t="shared" si="0"/>
        <v>-15.87</v>
      </c>
      <c r="I26" s="69">
        <f t="shared" si="1"/>
        <v>6519.52</v>
      </c>
      <c r="J26" s="69">
        <f t="shared" si="2"/>
        <v>6519.52</v>
      </c>
      <c r="L26" s="30" t="s">
        <v>95</v>
      </c>
      <c r="M26" s="80" t="s">
        <v>50</v>
      </c>
      <c r="O26" s="5"/>
    </row>
    <row r="27" spans="1:15" x14ac:dyDescent="0.25">
      <c r="A27" s="4">
        <v>45062</v>
      </c>
      <c r="B27" s="4" t="s">
        <v>39</v>
      </c>
      <c r="C27" s="5" t="str">
        <f>PROPER('[1]transactions-looop-express-apr3'!F6)</f>
        <v>Figma Monthly Renewal</v>
      </c>
      <c r="E27" s="6">
        <f>'[1]transactions-looop-express-apr3'!C6</f>
        <v>-15</v>
      </c>
      <c r="F27" s="6">
        <v>1</v>
      </c>
      <c r="G27" s="6">
        <f t="shared" si="0"/>
        <v>-15</v>
      </c>
      <c r="I27" s="69">
        <f t="shared" si="1"/>
        <v>6504.52</v>
      </c>
      <c r="J27" s="69">
        <f t="shared" si="2"/>
        <v>6504.52</v>
      </c>
      <c r="L27" s="70" t="s">
        <v>95</v>
      </c>
      <c r="M27" s="79" t="str">
        <f>'Expense Listing'!E31</f>
        <v>E6056F05-0016</v>
      </c>
      <c r="O27" s="5"/>
    </row>
    <row r="28" spans="1:15" x14ac:dyDescent="0.25">
      <c r="A28" s="4">
        <v>45070</v>
      </c>
      <c r="B28" s="4" t="s">
        <v>39</v>
      </c>
      <c r="C28" s="5" t="str">
        <f>PROPER('[1]transactions-looop-express-apr3'!F5)</f>
        <v>Midjourney Inc.</v>
      </c>
      <c r="E28" s="6">
        <f>'[1]transactions-looop-express-apr3'!C5</f>
        <v>-30</v>
      </c>
      <c r="F28" s="6">
        <v>1</v>
      </c>
      <c r="G28" s="6">
        <f t="shared" si="0"/>
        <v>-30</v>
      </c>
      <c r="I28" s="69">
        <f t="shared" si="1"/>
        <v>6474.52</v>
      </c>
      <c r="J28" s="69">
        <f t="shared" si="2"/>
        <v>6474.52</v>
      </c>
      <c r="L28" s="70" t="s">
        <v>95</v>
      </c>
      <c r="M28" s="79" t="str">
        <f>'Expense Listing'!E28</f>
        <v>90A8A4E1-0006</v>
      </c>
      <c r="O28" s="5"/>
    </row>
    <row r="29" spans="1:15" x14ac:dyDescent="0.25">
      <c r="A29" s="4">
        <v>45073</v>
      </c>
      <c r="B29" s="4" t="s">
        <v>39</v>
      </c>
      <c r="C29" s="73" t="s">
        <v>208</v>
      </c>
      <c r="E29" s="6">
        <f>'[1]transactions-looop-express-apr3'!C3</f>
        <v>-50</v>
      </c>
      <c r="F29" s="6">
        <v>1</v>
      </c>
      <c r="G29" s="6">
        <f t="shared" si="0"/>
        <v>-50</v>
      </c>
      <c r="I29" s="69">
        <f t="shared" si="1"/>
        <v>6424.52</v>
      </c>
      <c r="J29" s="69">
        <f t="shared" si="2"/>
        <v>6424.52</v>
      </c>
      <c r="L29" s="70" t="s">
        <v>95</v>
      </c>
      <c r="M29" s="79" t="str">
        <f>'Expense Listing'!E30</f>
        <v>49322179-75820804</v>
      </c>
      <c r="O29" s="5"/>
    </row>
    <row r="30" spans="1:15" x14ac:dyDescent="0.25">
      <c r="A30" s="4">
        <v>45073</v>
      </c>
      <c r="B30" s="4" t="s">
        <v>39</v>
      </c>
      <c r="C30" s="73" t="s">
        <v>208</v>
      </c>
      <c r="E30" s="6">
        <f>'[1]transactions-looop-express-apr3'!C4</f>
        <v>-20</v>
      </c>
      <c r="F30" s="6">
        <v>1</v>
      </c>
      <c r="G30" s="6">
        <f t="shared" si="0"/>
        <v>-20</v>
      </c>
      <c r="I30" s="69">
        <f t="shared" si="1"/>
        <v>6404.52</v>
      </c>
      <c r="J30" s="69">
        <f t="shared" si="2"/>
        <v>6404.52</v>
      </c>
      <c r="L30" s="70" t="s">
        <v>95</v>
      </c>
      <c r="M30" s="79" t="str">
        <f>'Expense Listing'!E29</f>
        <v>49322178-75820799</v>
      </c>
      <c r="O30" s="5"/>
    </row>
    <row r="31" spans="1:15" x14ac:dyDescent="0.25">
      <c r="A31" s="4">
        <v>45074</v>
      </c>
      <c r="B31" s="4" t="s">
        <v>39</v>
      </c>
      <c r="C31" s="5" t="str">
        <f>PROPER('[1]transactions-looop-express-apr3'!F2)</f>
        <v>Notion Labs, Inc.</v>
      </c>
      <c r="E31" s="6">
        <f>'[1]transactions-looop-express-apr3'!C2</f>
        <v>-20</v>
      </c>
      <c r="F31" s="6">
        <v>1</v>
      </c>
      <c r="G31" s="6">
        <f t="shared" si="0"/>
        <v>-20</v>
      </c>
      <c r="I31" s="69">
        <f t="shared" si="1"/>
        <v>6384.52</v>
      </c>
      <c r="J31" s="69">
        <f t="shared" si="2"/>
        <v>6384.52</v>
      </c>
      <c r="L31" s="70" t="s">
        <v>95</v>
      </c>
      <c r="M31" s="79" t="str">
        <f>'Expense Listing'!E27</f>
        <v>in_1NCQzRCcKlYJxALVw0QgFS5A</v>
      </c>
      <c r="O31" s="5"/>
    </row>
    <row r="32" spans="1:15" x14ac:dyDescent="0.25">
      <c r="A32" s="4">
        <v>45079</v>
      </c>
      <c r="B32" s="4" t="s">
        <v>40</v>
      </c>
      <c r="C32" s="5" t="s">
        <v>102</v>
      </c>
      <c r="E32" s="6">
        <v>-52.94</v>
      </c>
      <c r="F32" s="6">
        <v>1</v>
      </c>
      <c r="G32" s="6">
        <f t="shared" ref="G32:G39" si="3">E32*F32</f>
        <v>-52.94</v>
      </c>
      <c r="I32" s="69">
        <f t="shared" ref="I32:I41" si="4">E32+I31</f>
        <v>6331.5800000000008</v>
      </c>
      <c r="J32" s="69">
        <f t="shared" ref="J32:J41" si="5">G32+J31</f>
        <v>6331.5800000000008</v>
      </c>
      <c r="L32" s="70" t="s">
        <v>95</v>
      </c>
      <c r="M32" s="79" t="str">
        <f>'Expense Listing'!E44</f>
        <v>N/A</v>
      </c>
      <c r="O32" s="5"/>
    </row>
    <row r="33" spans="1:15" x14ac:dyDescent="0.25">
      <c r="A33" s="4">
        <v>45085</v>
      </c>
      <c r="B33" s="4" t="s">
        <v>40</v>
      </c>
      <c r="C33" s="73" t="s">
        <v>208</v>
      </c>
      <c r="E33" s="6">
        <v>-20</v>
      </c>
      <c r="F33" s="6">
        <v>1</v>
      </c>
      <c r="G33" s="6">
        <f t="shared" si="3"/>
        <v>-20</v>
      </c>
      <c r="I33" s="69">
        <f t="shared" si="4"/>
        <v>6311.5800000000008</v>
      </c>
      <c r="J33" s="69">
        <f t="shared" si="5"/>
        <v>6311.5800000000008</v>
      </c>
      <c r="L33" s="70" t="s">
        <v>95</v>
      </c>
      <c r="M33" s="79" t="str">
        <f>'Expense Listing'!E41</f>
        <v>50489212-79133141</v>
      </c>
      <c r="O33" s="5"/>
    </row>
    <row r="34" spans="1:15" x14ac:dyDescent="0.25">
      <c r="A34" s="4">
        <v>45089</v>
      </c>
      <c r="B34" s="4" t="s">
        <v>40</v>
      </c>
      <c r="C34" s="73" t="s">
        <v>208</v>
      </c>
      <c r="E34" s="6">
        <v>-20</v>
      </c>
      <c r="F34" s="6">
        <v>1</v>
      </c>
      <c r="G34" s="6">
        <f t="shared" si="3"/>
        <v>-20</v>
      </c>
      <c r="I34" s="69">
        <f t="shared" si="4"/>
        <v>6291.5800000000008</v>
      </c>
      <c r="J34" s="69">
        <f t="shared" si="5"/>
        <v>6291.5800000000008</v>
      </c>
      <c r="L34" s="70" t="s">
        <v>95</v>
      </c>
      <c r="M34" s="79" t="str">
        <f>+'Expense Listing'!E40</f>
        <v>50582194-79430253</v>
      </c>
      <c r="O34" s="5"/>
    </row>
    <row r="35" spans="1:15" x14ac:dyDescent="0.25">
      <c r="A35" s="4">
        <v>45092</v>
      </c>
      <c r="B35" s="4" t="s">
        <v>40</v>
      </c>
      <c r="C35" s="5" t="s">
        <v>139</v>
      </c>
      <c r="E35" s="6">
        <v>-20</v>
      </c>
      <c r="F35" s="6">
        <v>1</v>
      </c>
      <c r="G35" s="6">
        <f t="shared" si="3"/>
        <v>-20</v>
      </c>
      <c r="I35" s="69">
        <f t="shared" si="4"/>
        <v>6271.5800000000008</v>
      </c>
      <c r="J35" s="69">
        <f t="shared" si="5"/>
        <v>6271.5800000000008</v>
      </c>
      <c r="L35" s="70" t="s">
        <v>95</v>
      </c>
      <c r="M35" s="79" t="str">
        <f>'Expense Listing'!$E$49</f>
        <v>N/A</v>
      </c>
      <c r="O35" s="5"/>
    </row>
    <row r="36" spans="1:15" x14ac:dyDescent="0.25">
      <c r="A36" s="4">
        <v>45093</v>
      </c>
      <c r="B36" s="4" t="s">
        <v>40</v>
      </c>
      <c r="C36" s="5" t="s">
        <v>140</v>
      </c>
      <c r="E36" s="6">
        <v>-15</v>
      </c>
      <c r="F36" s="6">
        <v>1</v>
      </c>
      <c r="G36" s="6">
        <f t="shared" si="3"/>
        <v>-15</v>
      </c>
      <c r="I36" s="69">
        <f t="shared" si="4"/>
        <v>6256.5800000000008</v>
      </c>
      <c r="J36" s="69">
        <f t="shared" si="5"/>
        <v>6256.5800000000008</v>
      </c>
      <c r="L36" s="70" t="s">
        <v>95</v>
      </c>
      <c r="M36" s="79" t="str">
        <f>'Expense Listing'!$E$39</f>
        <v xml:space="preserve"> E6056F050017</v>
      </c>
      <c r="O36" s="5"/>
    </row>
    <row r="37" spans="1:15" x14ac:dyDescent="0.25">
      <c r="A37" s="4">
        <v>45097</v>
      </c>
      <c r="B37" s="4" t="s">
        <v>40</v>
      </c>
      <c r="C37" s="5" t="s">
        <v>141</v>
      </c>
      <c r="E37" s="6">
        <v>-63</v>
      </c>
      <c r="F37" s="6">
        <v>1</v>
      </c>
      <c r="G37" s="6">
        <f t="shared" si="3"/>
        <v>-63</v>
      </c>
      <c r="I37" s="69">
        <f t="shared" si="4"/>
        <v>6193.5800000000008</v>
      </c>
      <c r="J37" s="69">
        <f t="shared" si="5"/>
        <v>6193.5800000000008</v>
      </c>
      <c r="L37" s="70" t="s">
        <v>95</v>
      </c>
      <c r="M37" s="79" t="str">
        <f>'Expense Listing'!E47</f>
        <v>N/A</v>
      </c>
      <c r="O37" s="5"/>
    </row>
    <row r="38" spans="1:15" x14ac:dyDescent="0.25">
      <c r="A38" s="4">
        <v>45101</v>
      </c>
      <c r="B38" s="4" t="s">
        <v>40</v>
      </c>
      <c r="C38" s="5" t="s">
        <v>142</v>
      </c>
      <c r="E38" s="6">
        <v>-30</v>
      </c>
      <c r="F38" s="6">
        <v>1</v>
      </c>
      <c r="G38" s="6">
        <f t="shared" si="3"/>
        <v>-30</v>
      </c>
      <c r="I38" s="69">
        <f t="shared" si="4"/>
        <v>6163.5800000000008</v>
      </c>
      <c r="J38" s="69">
        <f t="shared" si="5"/>
        <v>6163.5800000000008</v>
      </c>
      <c r="L38" s="70" t="s">
        <v>95</v>
      </c>
      <c r="M38" s="79" t="str">
        <f>'Expense Listing'!$E$45</f>
        <v>90A8A4E1-0007</v>
      </c>
      <c r="O38" s="5"/>
    </row>
    <row r="39" spans="1:15" x14ac:dyDescent="0.25">
      <c r="A39" s="4">
        <v>45104</v>
      </c>
      <c r="B39" s="4" t="s">
        <v>40</v>
      </c>
      <c r="C39" s="73" t="s">
        <v>208</v>
      </c>
      <c r="E39" s="6">
        <v>-20</v>
      </c>
      <c r="F39" s="6">
        <v>1</v>
      </c>
      <c r="G39" s="6">
        <f t="shared" si="3"/>
        <v>-20</v>
      </c>
      <c r="I39" s="69">
        <f t="shared" si="4"/>
        <v>6143.5800000000008</v>
      </c>
      <c r="J39" s="69">
        <f t="shared" si="5"/>
        <v>6143.5800000000008</v>
      </c>
      <c r="L39" s="70" t="s">
        <v>95</v>
      </c>
      <c r="M39" s="79" t="str">
        <f>'Expense Listing'!$E$42</f>
        <v>49322178-78276525</v>
      </c>
      <c r="O39" s="5"/>
    </row>
    <row r="40" spans="1:15" x14ac:dyDescent="0.25">
      <c r="A40" s="4">
        <v>45104</v>
      </c>
      <c r="B40" s="4" t="s">
        <v>40</v>
      </c>
      <c r="C40" s="73" t="s">
        <v>208</v>
      </c>
      <c r="E40" s="6">
        <v>-25</v>
      </c>
      <c r="F40" s="6">
        <v>1</v>
      </c>
      <c r="G40" s="6">
        <f t="shared" ref="G40" si="6">E40*F40</f>
        <v>-25</v>
      </c>
      <c r="I40" s="69">
        <f t="shared" si="4"/>
        <v>6118.5800000000008</v>
      </c>
      <c r="J40" s="69">
        <f t="shared" si="5"/>
        <v>6118.5800000000008</v>
      </c>
      <c r="L40" s="70" t="s">
        <v>95</v>
      </c>
      <c r="M40" s="79" t="str">
        <f>'Expense Listing'!$E$43</f>
        <v>49322179-78276524</v>
      </c>
      <c r="O40" s="5"/>
    </row>
    <row r="41" spans="1:15" x14ac:dyDescent="0.25">
      <c r="A41" s="4">
        <v>45105</v>
      </c>
      <c r="B41" s="4" t="s">
        <v>40</v>
      </c>
      <c r="C41" s="5" t="s">
        <v>143</v>
      </c>
      <c r="E41" s="6">
        <v>-20</v>
      </c>
      <c r="F41" s="6">
        <v>1</v>
      </c>
      <c r="G41" s="6">
        <f t="shared" ref="G41" si="7">E41*F41</f>
        <v>-20</v>
      </c>
      <c r="I41" s="69">
        <f t="shared" si="4"/>
        <v>6098.5800000000008</v>
      </c>
      <c r="J41" s="69">
        <f t="shared" si="5"/>
        <v>6098.5800000000008</v>
      </c>
      <c r="L41" s="70" t="s">
        <v>95</v>
      </c>
      <c r="M41" s="79" t="str">
        <f>'Expense Listing'!$E$46</f>
        <v>in_1NNfkdCcKlYJxALVsC6t4Ir4</v>
      </c>
      <c r="O41" s="5"/>
    </row>
    <row r="42" spans="1:15" x14ac:dyDescent="0.25">
      <c r="A42" s="4">
        <v>45114</v>
      </c>
      <c r="B42" s="4" t="s">
        <v>41</v>
      </c>
      <c r="C42" s="73" t="s">
        <v>208</v>
      </c>
      <c r="E42" s="6">
        <v>-20</v>
      </c>
      <c r="F42" s="6">
        <v>1</v>
      </c>
      <c r="G42" s="6">
        <f t="shared" ref="G42" si="8">E42*F42</f>
        <v>-20</v>
      </c>
      <c r="I42" s="69">
        <f t="shared" ref="I42" si="9">E42+I41</f>
        <v>6078.5800000000008</v>
      </c>
      <c r="J42" s="69">
        <f t="shared" ref="J42" si="10">G42+J41</f>
        <v>6078.5800000000008</v>
      </c>
      <c r="L42" s="70" t="s">
        <v>95</v>
      </c>
      <c r="M42" s="79" t="str">
        <f>'Expense Listing'!$E$53</f>
        <v>50489212-79133142</v>
      </c>
      <c r="O42" s="5"/>
    </row>
    <row r="43" spans="1:15" x14ac:dyDescent="0.25">
      <c r="A43" s="4">
        <v>45118</v>
      </c>
      <c r="B43" s="4" t="s">
        <v>41</v>
      </c>
      <c r="C43" s="73" t="s">
        <v>208</v>
      </c>
      <c r="E43" s="6">
        <v>-20</v>
      </c>
      <c r="F43" s="6">
        <v>1</v>
      </c>
      <c r="G43" s="6">
        <f t="shared" ref="G43:G47" si="11">E43*F43</f>
        <v>-20</v>
      </c>
      <c r="I43" s="69">
        <f t="shared" ref="I43:I47" si="12">E43+I42</f>
        <v>6058.5800000000008</v>
      </c>
      <c r="J43" s="69">
        <f t="shared" ref="J43:J47" si="13">G43+J42</f>
        <v>6058.5800000000008</v>
      </c>
      <c r="L43" s="70" t="s">
        <v>95</v>
      </c>
      <c r="M43" s="79" t="str">
        <f>'Expense Listing'!$E$52</f>
        <v>50582194-79430254</v>
      </c>
      <c r="O43" s="5"/>
    </row>
    <row r="44" spans="1:15" x14ac:dyDescent="0.25">
      <c r="A44" s="4">
        <v>45122</v>
      </c>
      <c r="B44" s="4" t="s">
        <v>41</v>
      </c>
      <c r="C44" s="5" t="s">
        <v>139</v>
      </c>
      <c r="E44" s="6">
        <v>-20</v>
      </c>
      <c r="F44" s="6">
        <v>1</v>
      </c>
      <c r="G44" s="6">
        <f t="shared" si="11"/>
        <v>-20</v>
      </c>
      <c r="I44" s="69">
        <f t="shared" si="12"/>
        <v>6038.5800000000008</v>
      </c>
      <c r="J44" s="69">
        <f t="shared" si="13"/>
        <v>6038.5800000000008</v>
      </c>
      <c r="L44" s="70" t="s">
        <v>95</v>
      </c>
      <c r="M44" s="85" t="str">
        <f>'Expense Listing'!$E$58</f>
        <v>N/A</v>
      </c>
      <c r="O44" s="5"/>
    </row>
    <row r="45" spans="1:15" x14ac:dyDescent="0.25">
      <c r="A45" s="4">
        <v>45123</v>
      </c>
      <c r="B45" s="4" t="s">
        <v>41</v>
      </c>
      <c r="C45" s="5" t="s">
        <v>140</v>
      </c>
      <c r="E45" s="6">
        <v>-25</v>
      </c>
      <c r="F45" s="6">
        <v>1</v>
      </c>
      <c r="G45" s="6">
        <f t="shared" si="11"/>
        <v>-25</v>
      </c>
      <c r="I45" s="69">
        <f t="shared" si="12"/>
        <v>6013.5800000000008</v>
      </c>
      <c r="J45" s="69">
        <f t="shared" si="13"/>
        <v>6013.5800000000008</v>
      </c>
      <c r="L45" s="70" t="s">
        <v>95</v>
      </c>
      <c r="M45" s="79" t="str">
        <f>'Expense Listing'!$E$50</f>
        <v>E6056F050018</v>
      </c>
      <c r="O45" s="5"/>
    </row>
    <row r="46" spans="1:15" x14ac:dyDescent="0.25">
      <c r="A46" s="4">
        <v>45131</v>
      </c>
      <c r="B46" s="4" t="s">
        <v>41</v>
      </c>
      <c r="C46" s="5" t="s">
        <v>142</v>
      </c>
      <c r="E46" s="6">
        <v>-30</v>
      </c>
      <c r="F46" s="6">
        <v>1</v>
      </c>
      <c r="G46" s="6">
        <f t="shared" si="11"/>
        <v>-30</v>
      </c>
      <c r="I46" s="69">
        <f t="shared" si="12"/>
        <v>5983.5800000000008</v>
      </c>
      <c r="J46" s="69">
        <f t="shared" si="13"/>
        <v>5983.5800000000008</v>
      </c>
      <c r="L46" s="70" t="s">
        <v>95</v>
      </c>
      <c r="M46" s="79" t="str">
        <f>'Expense Listing'!$E$55</f>
        <v>90A8A4E10008</v>
      </c>
      <c r="O46" s="5"/>
    </row>
    <row r="47" spans="1:15" x14ac:dyDescent="0.25">
      <c r="A47" s="4">
        <v>45134</v>
      </c>
      <c r="B47" s="4" t="s">
        <v>41</v>
      </c>
      <c r="C47" s="73" t="s">
        <v>208</v>
      </c>
      <c r="E47" s="6">
        <v>-20</v>
      </c>
      <c r="F47" s="6">
        <v>1</v>
      </c>
      <c r="G47" s="6">
        <f t="shared" si="11"/>
        <v>-20</v>
      </c>
      <c r="I47" s="69">
        <f t="shared" si="12"/>
        <v>5963.5800000000008</v>
      </c>
      <c r="J47" s="69">
        <f t="shared" si="13"/>
        <v>5963.5800000000008</v>
      </c>
      <c r="L47" s="70" t="s">
        <v>95</v>
      </c>
      <c r="M47" s="79" t="str">
        <f>'Expense Listing'!$E$51</f>
        <v>49322178-80606415</v>
      </c>
      <c r="O47" s="5"/>
    </row>
    <row r="48" spans="1:15" x14ac:dyDescent="0.25">
      <c r="A48" s="4">
        <v>45134</v>
      </c>
      <c r="B48" s="4" t="s">
        <v>41</v>
      </c>
      <c r="C48" s="73" t="s">
        <v>208</v>
      </c>
      <c r="E48" s="6">
        <v>-25</v>
      </c>
      <c r="F48" s="6">
        <v>1</v>
      </c>
      <c r="G48" s="6">
        <f t="shared" ref="G48:G49" si="14">E48*F48</f>
        <v>-25</v>
      </c>
      <c r="I48" s="69">
        <f t="shared" ref="I48:I49" si="15">E48+I47</f>
        <v>5938.5800000000008</v>
      </c>
      <c r="J48" s="69">
        <f t="shared" ref="J48:J49" si="16">G48+J47</f>
        <v>5938.5800000000008</v>
      </c>
      <c r="L48" s="70" t="s">
        <v>95</v>
      </c>
      <c r="M48" s="79" t="str">
        <f>'Expense Listing'!$E$54</f>
        <v>49322179-80606409</v>
      </c>
      <c r="O48" s="5"/>
    </row>
    <row r="49" spans="1:15" x14ac:dyDescent="0.25">
      <c r="A49" s="4">
        <v>45135</v>
      </c>
      <c r="B49" s="4" t="s">
        <v>41</v>
      </c>
      <c r="C49" s="5" t="s">
        <v>143</v>
      </c>
      <c r="E49" s="6">
        <v>-20</v>
      </c>
      <c r="F49" s="6">
        <v>1</v>
      </c>
      <c r="G49" s="6">
        <f t="shared" si="14"/>
        <v>-20</v>
      </c>
      <c r="I49" s="69">
        <f t="shared" si="15"/>
        <v>5918.5800000000008</v>
      </c>
      <c r="J49" s="69">
        <f t="shared" si="16"/>
        <v>5918.5800000000008</v>
      </c>
      <c r="L49" s="70" t="s">
        <v>95</v>
      </c>
      <c r="M49" s="79" t="str">
        <f>'Expense Listing'!$E$56</f>
        <v>in_1NYY30CcKlYJxALVm5YmDikK</v>
      </c>
      <c r="O49" s="5"/>
    </row>
    <row r="50" spans="1:15" x14ac:dyDescent="0.25">
      <c r="A50" s="4">
        <v>45145</v>
      </c>
      <c r="B50" s="4" t="s">
        <v>42</v>
      </c>
      <c r="C50" s="73" t="s">
        <v>208</v>
      </c>
      <c r="E50" s="6">
        <v>-20</v>
      </c>
      <c r="F50" s="6">
        <v>1</v>
      </c>
      <c r="G50" s="6">
        <f t="shared" ref="G50:G58" si="17">E50*F50</f>
        <v>-20</v>
      </c>
      <c r="I50" s="69">
        <f t="shared" ref="I50:I58" si="18">E50+I49</f>
        <v>5898.5800000000008</v>
      </c>
      <c r="J50" s="69">
        <f t="shared" ref="J50:J58" si="19">G50+J49</f>
        <v>5898.5800000000008</v>
      </c>
      <c r="L50" s="70" t="s">
        <v>95</v>
      </c>
      <c r="M50" s="79" t="str">
        <f>'Expense Listing'!E61</f>
        <v>50489212-81376835</v>
      </c>
      <c r="O50" s="5"/>
    </row>
    <row r="51" spans="1:15" x14ac:dyDescent="0.25">
      <c r="A51" s="4">
        <v>45149</v>
      </c>
      <c r="B51" s="4" t="s">
        <v>42</v>
      </c>
      <c r="C51" s="73" t="s">
        <v>208</v>
      </c>
      <c r="E51" s="6">
        <v>-20</v>
      </c>
      <c r="F51" s="6">
        <v>1</v>
      </c>
      <c r="G51" s="6">
        <f t="shared" si="17"/>
        <v>-20</v>
      </c>
      <c r="I51" s="69">
        <f t="shared" si="18"/>
        <v>5878.5800000000008</v>
      </c>
      <c r="J51" s="69">
        <f t="shared" si="19"/>
        <v>5878.5800000000008</v>
      </c>
      <c r="L51" s="70" t="s">
        <v>95</v>
      </c>
      <c r="M51" s="79" t="str">
        <f>'Expense Listing'!E62</f>
        <v>5058219-6081657400</v>
      </c>
      <c r="O51" s="5"/>
    </row>
    <row r="52" spans="1:15" x14ac:dyDescent="0.25">
      <c r="A52" s="4">
        <v>45153</v>
      </c>
      <c r="B52" s="4" t="s">
        <v>42</v>
      </c>
      <c r="C52" s="5" t="s">
        <v>139</v>
      </c>
      <c r="E52" s="6">
        <v>-20</v>
      </c>
      <c r="F52" s="6">
        <v>1</v>
      </c>
      <c r="G52" s="6">
        <f t="shared" si="17"/>
        <v>-20</v>
      </c>
      <c r="I52" s="69">
        <f t="shared" si="18"/>
        <v>5858.5800000000008</v>
      </c>
      <c r="J52" s="69">
        <f t="shared" si="19"/>
        <v>5858.5800000000008</v>
      </c>
      <c r="L52" s="70" t="s">
        <v>95</v>
      </c>
      <c r="M52" s="79" t="str">
        <f>'Expense Listing'!E68</f>
        <v>N/A</v>
      </c>
      <c r="O52" s="5"/>
    </row>
    <row r="53" spans="1:15" x14ac:dyDescent="0.25">
      <c r="A53" s="4">
        <v>45154</v>
      </c>
      <c r="B53" s="4" t="s">
        <v>42</v>
      </c>
      <c r="C53" s="5" t="s">
        <v>140</v>
      </c>
      <c r="E53" s="6">
        <v>-25</v>
      </c>
      <c r="F53" s="6">
        <v>1</v>
      </c>
      <c r="G53" s="6">
        <f t="shared" si="17"/>
        <v>-25</v>
      </c>
      <c r="I53" s="69">
        <f t="shared" si="18"/>
        <v>5833.5800000000008</v>
      </c>
      <c r="J53" s="69">
        <f t="shared" si="19"/>
        <v>5833.5800000000008</v>
      </c>
      <c r="L53" s="70" t="s">
        <v>95</v>
      </c>
      <c r="M53" s="79" t="str">
        <f>'Expense Listing'!E60</f>
        <v>E6056F05-0019</v>
      </c>
      <c r="O53" s="5"/>
    </row>
    <row r="54" spans="1:15" x14ac:dyDescent="0.25">
      <c r="A54" s="4">
        <v>45159</v>
      </c>
      <c r="B54" s="4" t="s">
        <v>42</v>
      </c>
      <c r="C54" s="5" t="s">
        <v>169</v>
      </c>
      <c r="E54" s="6">
        <v>-60</v>
      </c>
      <c r="F54" s="6">
        <v>1</v>
      </c>
      <c r="G54" s="6">
        <f t="shared" si="17"/>
        <v>-60</v>
      </c>
      <c r="I54" s="69">
        <f t="shared" si="18"/>
        <v>5773.5800000000008</v>
      </c>
      <c r="J54" s="69">
        <f t="shared" si="19"/>
        <v>5773.5800000000008</v>
      </c>
      <c r="L54" s="70" t="s">
        <v>95</v>
      </c>
      <c r="M54" s="79" t="str">
        <f>'Expense Listing'!E67</f>
        <v>46A66A4E-0021</v>
      </c>
      <c r="O54" s="5"/>
    </row>
    <row r="55" spans="1:15" x14ac:dyDescent="0.25">
      <c r="A55" s="4">
        <v>45162</v>
      </c>
      <c r="B55" s="4" t="s">
        <v>42</v>
      </c>
      <c r="C55" s="5" t="s">
        <v>142</v>
      </c>
      <c r="E55" s="6">
        <v>-30</v>
      </c>
      <c r="F55" s="6">
        <v>1</v>
      </c>
      <c r="G55" s="6">
        <f t="shared" si="17"/>
        <v>-30</v>
      </c>
      <c r="I55" s="69">
        <f t="shared" si="18"/>
        <v>5743.5800000000008</v>
      </c>
      <c r="J55" s="69">
        <f t="shared" si="19"/>
        <v>5743.5800000000008</v>
      </c>
      <c r="L55" s="70" t="s">
        <v>95</v>
      </c>
      <c r="M55" s="79" t="str">
        <f>'Expense Listing'!E65</f>
        <v>90A8A4E1-0009</v>
      </c>
      <c r="O55" s="5"/>
    </row>
    <row r="56" spans="1:15" x14ac:dyDescent="0.25">
      <c r="A56" s="4">
        <v>45165</v>
      </c>
      <c r="B56" s="4" t="s">
        <v>42</v>
      </c>
      <c r="C56" s="73" t="s">
        <v>208</v>
      </c>
      <c r="E56" s="6">
        <v>-25</v>
      </c>
      <c r="F56" s="6">
        <v>1</v>
      </c>
      <c r="G56" s="6">
        <f t="shared" si="17"/>
        <v>-25</v>
      </c>
      <c r="I56" s="69">
        <f t="shared" si="18"/>
        <v>5718.5800000000008</v>
      </c>
      <c r="J56" s="69">
        <f t="shared" si="19"/>
        <v>5718.5800000000008</v>
      </c>
      <c r="L56" s="70" t="s">
        <v>95</v>
      </c>
      <c r="M56" s="79" t="str">
        <f>'Expense Listing'!E64</f>
        <v>N/A</v>
      </c>
      <c r="O56" s="5"/>
    </row>
    <row r="57" spans="1:15" x14ac:dyDescent="0.25">
      <c r="A57" s="4">
        <v>45165</v>
      </c>
      <c r="B57" s="4" t="s">
        <v>42</v>
      </c>
      <c r="C57" s="73" t="s">
        <v>208</v>
      </c>
      <c r="E57" s="6">
        <v>-20</v>
      </c>
      <c r="F57" s="6">
        <v>1</v>
      </c>
      <c r="G57" s="6">
        <f t="shared" si="17"/>
        <v>-20</v>
      </c>
      <c r="I57" s="69">
        <f t="shared" si="18"/>
        <v>5698.5800000000008</v>
      </c>
      <c r="J57" s="69">
        <f t="shared" si="19"/>
        <v>5698.5800000000008</v>
      </c>
      <c r="L57" s="70" t="s">
        <v>95</v>
      </c>
      <c r="M57" s="79" t="str">
        <f>'Expense Listing'!E63</f>
        <v>49322178-82827507</v>
      </c>
      <c r="O57" s="5"/>
    </row>
    <row r="58" spans="1:15" x14ac:dyDescent="0.25">
      <c r="A58" s="4">
        <v>45166</v>
      </c>
      <c r="B58" s="4" t="s">
        <v>42</v>
      </c>
      <c r="C58" s="5" t="s">
        <v>143</v>
      </c>
      <c r="E58" s="6">
        <v>-20</v>
      </c>
      <c r="F58" s="6">
        <v>1</v>
      </c>
      <c r="G58" s="6">
        <f t="shared" si="17"/>
        <v>-20</v>
      </c>
      <c r="I58" s="69">
        <f t="shared" si="18"/>
        <v>5678.5800000000008</v>
      </c>
      <c r="J58" s="69">
        <f t="shared" si="19"/>
        <v>5678.5800000000008</v>
      </c>
      <c r="L58" s="70" t="s">
        <v>95</v>
      </c>
      <c r="M58" s="79" t="str">
        <f>'Expense Listing'!E66</f>
        <v>n_1NjmnrCcKlYJxALVlajQDs7J</v>
      </c>
      <c r="O58" s="5"/>
    </row>
    <row r="59" spans="1:15" x14ac:dyDescent="0.25">
      <c r="A59" s="4">
        <v>45176</v>
      </c>
      <c r="B59" s="4" t="s">
        <v>43</v>
      </c>
      <c r="C59" s="73" t="s">
        <v>208</v>
      </c>
      <c r="E59" s="6">
        <v>-20</v>
      </c>
      <c r="F59" s="6">
        <v>1</v>
      </c>
      <c r="G59" s="6">
        <f t="shared" ref="G59" si="20">E59*F59</f>
        <v>-20</v>
      </c>
      <c r="I59" s="69">
        <f t="shared" ref="I59" si="21">E59+I58</f>
        <v>5658.5800000000008</v>
      </c>
      <c r="J59" s="69">
        <f t="shared" ref="J59" si="22">G59+J58</f>
        <v>5658.5800000000008</v>
      </c>
      <c r="L59" s="70"/>
      <c r="M59" s="79"/>
      <c r="O59" s="5"/>
    </row>
    <row r="60" spans="1:15" x14ac:dyDescent="0.25">
      <c r="A60" s="4">
        <v>45180</v>
      </c>
      <c r="B60" s="4" t="s">
        <v>43</v>
      </c>
      <c r="C60" s="73" t="s">
        <v>208</v>
      </c>
      <c r="E60" s="6">
        <v>-20</v>
      </c>
      <c r="F60" s="6">
        <v>1</v>
      </c>
      <c r="G60" s="6">
        <f t="shared" ref="G60:G66" si="23">E60*F60</f>
        <v>-20</v>
      </c>
      <c r="I60" s="69">
        <f t="shared" ref="I60:I66" si="24">E60+I59</f>
        <v>5638.5800000000008</v>
      </c>
      <c r="J60" s="69">
        <f t="shared" ref="J60:J66" si="25">G60+J59</f>
        <v>5638.5800000000008</v>
      </c>
      <c r="L60" s="70"/>
      <c r="M60" s="79"/>
      <c r="O60" s="5"/>
    </row>
    <row r="61" spans="1:15" x14ac:dyDescent="0.25">
      <c r="A61" s="4">
        <v>45182</v>
      </c>
      <c r="B61" s="4" t="s">
        <v>43</v>
      </c>
      <c r="C61" s="73" t="s">
        <v>208</v>
      </c>
      <c r="E61" s="6">
        <v>-30</v>
      </c>
      <c r="F61" s="6">
        <v>1</v>
      </c>
      <c r="G61" s="6">
        <f t="shared" si="23"/>
        <v>-30</v>
      </c>
      <c r="I61" s="69">
        <f t="shared" si="24"/>
        <v>5608.5800000000008</v>
      </c>
      <c r="J61" s="69">
        <f t="shared" si="25"/>
        <v>5608.5800000000008</v>
      </c>
      <c r="L61" s="70"/>
      <c r="M61" s="79"/>
      <c r="O61" s="5"/>
    </row>
    <row r="62" spans="1:15" x14ac:dyDescent="0.25">
      <c r="A62" s="4">
        <v>45182</v>
      </c>
      <c r="B62" s="4" t="s">
        <v>43</v>
      </c>
      <c r="C62" s="5" t="s">
        <v>217</v>
      </c>
      <c r="E62" s="6">
        <v>-45</v>
      </c>
      <c r="F62" s="6">
        <v>1</v>
      </c>
      <c r="G62" s="6">
        <f t="shared" si="23"/>
        <v>-45</v>
      </c>
      <c r="I62" s="69">
        <f t="shared" si="24"/>
        <v>5563.5800000000008</v>
      </c>
      <c r="J62" s="69">
        <f t="shared" si="25"/>
        <v>5563.5800000000008</v>
      </c>
      <c r="L62" s="70"/>
      <c r="M62" s="79"/>
      <c r="O62" s="5"/>
    </row>
    <row r="63" spans="1:15" x14ac:dyDescent="0.25">
      <c r="A63" s="4">
        <v>45184</v>
      </c>
      <c r="B63" s="4" t="s">
        <v>43</v>
      </c>
      <c r="C63" s="5" t="s">
        <v>139</v>
      </c>
      <c r="E63" s="6">
        <v>-20</v>
      </c>
      <c r="F63" s="6">
        <v>1</v>
      </c>
      <c r="G63" s="6">
        <f t="shared" si="23"/>
        <v>-20</v>
      </c>
      <c r="I63" s="69">
        <f t="shared" si="24"/>
        <v>5543.5800000000008</v>
      </c>
      <c r="J63" s="69">
        <f t="shared" si="25"/>
        <v>5543.5800000000008</v>
      </c>
      <c r="L63" s="70"/>
      <c r="M63" s="79"/>
      <c r="O63" s="5"/>
    </row>
    <row r="64" spans="1:15" x14ac:dyDescent="0.25">
      <c r="A64" s="4">
        <v>45185</v>
      </c>
      <c r="B64" s="4" t="s">
        <v>43</v>
      </c>
      <c r="C64" s="5" t="s">
        <v>98</v>
      </c>
      <c r="E64" s="6">
        <v>-25</v>
      </c>
      <c r="F64" s="6">
        <v>1</v>
      </c>
      <c r="G64" s="6">
        <f t="shared" si="23"/>
        <v>-25</v>
      </c>
      <c r="I64" s="69">
        <f t="shared" si="24"/>
        <v>5518.5800000000008</v>
      </c>
      <c r="J64" s="69">
        <f t="shared" si="25"/>
        <v>5518.5800000000008</v>
      </c>
      <c r="L64" s="70"/>
      <c r="M64" s="79"/>
      <c r="O64" s="5"/>
    </row>
    <row r="65" spans="1:15" x14ac:dyDescent="0.25">
      <c r="A65" s="4">
        <v>45187</v>
      </c>
      <c r="B65" s="4" t="s">
        <v>43</v>
      </c>
      <c r="C65" s="73" t="s">
        <v>208</v>
      </c>
      <c r="E65" s="6">
        <v>-30</v>
      </c>
      <c r="F65" s="6">
        <v>1</v>
      </c>
      <c r="G65" s="6">
        <f t="shared" si="23"/>
        <v>-30</v>
      </c>
      <c r="I65" s="69">
        <f t="shared" si="24"/>
        <v>5488.5800000000008</v>
      </c>
      <c r="J65" s="69">
        <f t="shared" si="25"/>
        <v>5488.5800000000008</v>
      </c>
      <c r="L65" s="70"/>
      <c r="M65" s="79"/>
      <c r="O65" s="5"/>
    </row>
    <row r="66" spans="1:15" x14ac:dyDescent="0.25">
      <c r="A66" s="4">
        <v>45188</v>
      </c>
      <c r="B66" s="4" t="s">
        <v>43</v>
      </c>
      <c r="C66" s="5" t="s">
        <v>169</v>
      </c>
      <c r="E66" s="6">
        <v>-60</v>
      </c>
      <c r="F66" s="6">
        <v>1</v>
      </c>
      <c r="G66" s="6">
        <f t="shared" si="23"/>
        <v>-60</v>
      </c>
      <c r="I66" s="69">
        <f t="shared" si="24"/>
        <v>5428.5800000000008</v>
      </c>
      <c r="J66" s="69">
        <f t="shared" si="25"/>
        <v>5428.5800000000008</v>
      </c>
      <c r="L66" s="70"/>
      <c r="M66" s="79"/>
      <c r="O66" s="5"/>
    </row>
    <row r="67" spans="1:15" x14ac:dyDescent="0.25">
      <c r="A67" s="4">
        <v>45193</v>
      </c>
      <c r="B67" s="4" t="s">
        <v>43</v>
      </c>
      <c r="C67" s="5" t="s">
        <v>142</v>
      </c>
      <c r="E67" s="6">
        <v>-30</v>
      </c>
      <c r="F67" s="6">
        <v>1</v>
      </c>
      <c r="G67" s="6">
        <f t="shared" ref="G67:G70" si="26">E67*F67</f>
        <v>-30</v>
      </c>
      <c r="I67" s="69">
        <f t="shared" ref="I67:I70" si="27">E67+I66</f>
        <v>5398.5800000000008</v>
      </c>
      <c r="J67" s="69">
        <f t="shared" ref="J67:J70" si="28">G67+J66</f>
        <v>5398.5800000000008</v>
      </c>
      <c r="L67" s="70"/>
      <c r="M67" s="79"/>
      <c r="O67" s="5"/>
    </row>
    <row r="68" spans="1:15" x14ac:dyDescent="0.25">
      <c r="A68" s="4">
        <v>45196</v>
      </c>
      <c r="B68" s="4" t="s">
        <v>43</v>
      </c>
      <c r="C68" s="73" t="s">
        <v>208</v>
      </c>
      <c r="E68" s="6">
        <v>-25</v>
      </c>
      <c r="F68" s="6">
        <v>1</v>
      </c>
      <c r="G68" s="6">
        <f t="shared" si="26"/>
        <v>-25</v>
      </c>
      <c r="I68" s="69">
        <f t="shared" si="27"/>
        <v>5373.5800000000008</v>
      </c>
      <c r="J68" s="69">
        <f t="shared" si="28"/>
        <v>5373.5800000000008</v>
      </c>
      <c r="L68" s="70"/>
      <c r="M68" s="79"/>
      <c r="O68" s="5"/>
    </row>
    <row r="69" spans="1:15" x14ac:dyDescent="0.25">
      <c r="A69" s="4">
        <v>45196</v>
      </c>
      <c r="B69" s="4" t="s">
        <v>43</v>
      </c>
      <c r="C69" s="73" t="s">
        <v>208</v>
      </c>
      <c r="E69" s="6">
        <v>-20</v>
      </c>
      <c r="F69" s="6">
        <v>1</v>
      </c>
      <c r="G69" s="6">
        <f t="shared" si="26"/>
        <v>-20</v>
      </c>
      <c r="I69" s="69">
        <f t="shared" si="27"/>
        <v>5353.5800000000008</v>
      </c>
      <c r="J69" s="69">
        <f t="shared" si="28"/>
        <v>5353.5800000000008</v>
      </c>
      <c r="L69" s="70"/>
      <c r="M69" s="79"/>
      <c r="O69" s="5"/>
    </row>
    <row r="70" spans="1:15" x14ac:dyDescent="0.25">
      <c r="A70" s="4">
        <v>45197</v>
      </c>
      <c r="B70" s="4" t="s">
        <v>43</v>
      </c>
      <c r="C70" s="5" t="s">
        <v>101</v>
      </c>
      <c r="E70" s="6">
        <v>-20</v>
      </c>
      <c r="F70" s="6">
        <v>1</v>
      </c>
      <c r="G70" s="6">
        <f t="shared" si="26"/>
        <v>-20</v>
      </c>
      <c r="I70" s="69">
        <f t="shared" si="27"/>
        <v>5333.5800000000008</v>
      </c>
      <c r="J70" s="69">
        <f t="shared" si="28"/>
        <v>5333.5800000000008</v>
      </c>
      <c r="L70" s="70"/>
      <c r="M70" s="79"/>
      <c r="O70" s="5"/>
    </row>
  </sheetData>
  <pageMargins left="0.7" right="0.7" top="0.75" bottom="0.75" header="0.3" footer="0.3"/>
  <pageSetup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18"/>
  <sheetViews>
    <sheetView showGridLines="0" tabSelected="1" view="pageBreakPreview" zoomScale="90" zoomScaleNormal="75" zoomScaleSheetLayoutView="90" workbookViewId="0">
      <selection activeCell="C13" sqref="C13"/>
    </sheetView>
  </sheetViews>
  <sheetFormatPr defaultColWidth="8.85546875" defaultRowHeight="15" x14ac:dyDescent="0.25"/>
  <cols>
    <col min="1" max="1" width="10" style="2" bestFit="1" customWidth="1"/>
    <col min="2" max="2" width="9.85546875" style="2" bestFit="1" customWidth="1"/>
    <col min="3" max="3" width="47" style="2" bestFit="1" customWidth="1"/>
    <col min="4" max="4" width="0.85546875" customWidth="1"/>
    <col min="5" max="5" width="16.85546875" style="3" customWidth="1"/>
    <col min="6" max="6" width="10.140625" style="3" customWidth="1"/>
    <col min="7" max="7" width="16.85546875" style="3" customWidth="1"/>
    <col min="8" max="8" width="0.85546875" customWidth="1"/>
    <col min="9" max="10" width="16.85546875" style="3" customWidth="1"/>
    <col min="11" max="11" width="0.85546875" customWidth="1"/>
    <col min="12" max="12" width="24" style="19" bestFit="1" customWidth="1"/>
    <col min="13" max="13" width="15.85546875" style="19" customWidth="1"/>
    <col min="14" max="14" width="0.85546875" style="2" customWidth="1"/>
    <col min="15" max="15" width="15.85546875" style="2" customWidth="1"/>
    <col min="16" max="16384" width="8.85546875" style="2"/>
  </cols>
  <sheetData>
    <row r="1" spans="1:15" x14ac:dyDescent="0.25">
      <c r="A1" s="1" t="s">
        <v>202</v>
      </c>
      <c r="B1" s="1"/>
    </row>
    <row r="2" spans="1:15" x14ac:dyDescent="0.25">
      <c r="A2" s="1" t="s">
        <v>201</v>
      </c>
      <c r="B2" s="1"/>
      <c r="H2" s="3"/>
    </row>
    <row r="3" spans="1:15" ht="15.75" thickBot="1" x14ac:dyDescent="0.3">
      <c r="A3" s="13" t="s">
        <v>200</v>
      </c>
      <c r="B3" s="13"/>
      <c r="C3" s="14"/>
      <c r="D3" s="15"/>
      <c r="E3" s="16"/>
      <c r="F3" s="16"/>
      <c r="G3" s="16"/>
      <c r="H3" s="16"/>
      <c r="I3" s="16"/>
      <c r="J3" s="16"/>
      <c r="K3" s="15"/>
      <c r="L3" s="43"/>
      <c r="M3" s="43"/>
      <c r="N3" s="14"/>
      <c r="O3" s="14"/>
    </row>
    <row r="4" spans="1:15" x14ac:dyDescent="0.25">
      <c r="H4" s="3"/>
    </row>
    <row r="5" spans="1:15" x14ac:dyDescent="0.25">
      <c r="A5" s="1" t="s">
        <v>218</v>
      </c>
      <c r="B5" s="1"/>
      <c r="H5" s="3"/>
    </row>
    <row r="6" spans="1:15" x14ac:dyDescent="0.25">
      <c r="A6" s="1" t="s">
        <v>220</v>
      </c>
      <c r="B6" s="1"/>
    </row>
    <row r="7" spans="1:15" x14ac:dyDescent="0.25">
      <c r="A7" s="1" t="s">
        <v>3</v>
      </c>
      <c r="B7" s="1"/>
    </row>
    <row r="8" spans="1:15" ht="15.75" thickBot="1" x14ac:dyDescent="0.3"/>
    <row r="9" spans="1:15" s="9" customFormat="1" ht="49.7" customHeight="1" thickBot="1" x14ac:dyDescent="0.3">
      <c r="A9" s="8" t="s">
        <v>0</v>
      </c>
      <c r="B9" s="8" t="s">
        <v>34</v>
      </c>
      <c r="C9" s="8" t="s">
        <v>1</v>
      </c>
      <c r="D9" s="10"/>
      <c r="E9" s="8" t="s">
        <v>4</v>
      </c>
      <c r="F9" s="8" t="s">
        <v>71</v>
      </c>
      <c r="G9" s="8" t="s">
        <v>75</v>
      </c>
      <c r="H9"/>
      <c r="I9" s="8" t="s">
        <v>5</v>
      </c>
      <c r="J9" s="8" t="s">
        <v>74</v>
      </c>
      <c r="K9" s="10"/>
      <c r="L9" s="8" t="s">
        <v>2</v>
      </c>
      <c r="M9" s="8" t="s">
        <v>7</v>
      </c>
      <c r="O9" s="12" t="s">
        <v>6</v>
      </c>
    </row>
    <row r="10" spans="1:15" x14ac:dyDescent="0.25">
      <c r="A10" s="7">
        <v>44953</v>
      </c>
      <c r="B10" s="7" t="s">
        <v>35</v>
      </c>
      <c r="C10" s="5" t="s">
        <v>230</v>
      </c>
      <c r="E10" s="6">
        <v>10</v>
      </c>
      <c r="F10" s="6">
        <v>1.0900000000000001</v>
      </c>
      <c r="G10" s="6">
        <f>E10*F10</f>
        <v>10.9</v>
      </c>
      <c r="I10" s="6">
        <f>E10</f>
        <v>10</v>
      </c>
      <c r="J10" s="6">
        <f>G10</f>
        <v>10.9</v>
      </c>
      <c r="L10" s="30" t="s">
        <v>221</v>
      </c>
      <c r="M10" s="30" t="s">
        <v>50</v>
      </c>
      <c r="O10" s="11"/>
    </row>
    <row r="11" spans="1:15" x14ac:dyDescent="0.25">
      <c r="A11" s="4">
        <v>44953</v>
      </c>
      <c r="B11" s="7" t="s">
        <v>35</v>
      </c>
      <c r="C11" s="5" t="s">
        <v>222</v>
      </c>
      <c r="E11" s="6">
        <v>-9.7100000000000009</v>
      </c>
      <c r="F11" s="6">
        <v>1.0900000000000001</v>
      </c>
      <c r="G11" s="6">
        <f t="shared" ref="G11:G18" si="0">E11*F11</f>
        <v>-10.583900000000002</v>
      </c>
      <c r="I11" s="6">
        <f>E11+I10</f>
        <v>0.28999999999999915</v>
      </c>
      <c r="J11" s="6">
        <f>G11+J10</f>
        <v>0.31609999999999872</v>
      </c>
      <c r="L11" s="30" t="s">
        <v>221</v>
      </c>
      <c r="M11" s="30" t="s">
        <v>50</v>
      </c>
      <c r="O11" s="5"/>
    </row>
    <row r="12" spans="1:15" x14ac:dyDescent="0.25">
      <c r="A12" s="4">
        <v>44953</v>
      </c>
      <c r="B12" s="7" t="s">
        <v>35</v>
      </c>
      <c r="C12" s="5" t="s">
        <v>223</v>
      </c>
      <c r="E12" s="6">
        <v>-0.28999999999999998</v>
      </c>
      <c r="F12" s="6">
        <v>1.0900000000000001</v>
      </c>
      <c r="G12" s="6">
        <f t="shared" si="0"/>
        <v>-0.31609999999999999</v>
      </c>
      <c r="I12" s="6">
        <f>E12+I11</f>
        <v>-8.3266726846886741E-16</v>
      </c>
      <c r="J12" s="6">
        <f t="shared" ref="J12" si="1">G12+J11</f>
        <v>-1.27675647831893E-15</v>
      </c>
      <c r="L12" s="30" t="s">
        <v>49</v>
      </c>
      <c r="M12" s="30" t="s">
        <v>50</v>
      </c>
      <c r="O12" s="5"/>
    </row>
    <row r="13" spans="1:15" x14ac:dyDescent="0.25">
      <c r="A13" s="4">
        <v>44956</v>
      </c>
      <c r="B13" s="7" t="s">
        <v>35</v>
      </c>
      <c r="C13" s="5" t="s">
        <v>226</v>
      </c>
      <c r="E13" s="6">
        <v>10</v>
      </c>
      <c r="F13" s="6">
        <v>1.0900000000000001</v>
      </c>
      <c r="G13" s="6">
        <f t="shared" si="0"/>
        <v>10.9</v>
      </c>
      <c r="I13" s="6">
        <f>E13+I12</f>
        <v>10</v>
      </c>
      <c r="J13" s="6">
        <f>G13+J12</f>
        <v>10.899999999999999</v>
      </c>
      <c r="L13" s="30" t="s">
        <v>221</v>
      </c>
      <c r="M13" s="30" t="s">
        <v>50</v>
      </c>
      <c r="O13" s="5"/>
    </row>
    <row r="14" spans="1:15" x14ac:dyDescent="0.25">
      <c r="A14" s="4">
        <v>44978</v>
      </c>
      <c r="B14" s="7" t="s">
        <v>36</v>
      </c>
      <c r="C14" s="5" t="s">
        <v>225</v>
      </c>
      <c r="E14" s="6">
        <v>9000</v>
      </c>
      <c r="F14" s="6">
        <v>1.07</v>
      </c>
      <c r="G14" s="6">
        <f t="shared" si="0"/>
        <v>9630</v>
      </c>
      <c r="I14" s="6">
        <f>E14+I13</f>
        <v>9010</v>
      </c>
      <c r="J14" s="6">
        <f>G14+J13</f>
        <v>9640.9</v>
      </c>
      <c r="L14" s="30" t="s">
        <v>77</v>
      </c>
      <c r="M14" s="30" t="s">
        <v>14</v>
      </c>
      <c r="O14" s="5"/>
    </row>
    <row r="15" spans="1:15" x14ac:dyDescent="0.25">
      <c r="A15" s="4">
        <v>44998</v>
      </c>
      <c r="B15" s="4" t="s">
        <v>37</v>
      </c>
      <c r="C15" s="5" t="s">
        <v>227</v>
      </c>
      <c r="E15" s="6">
        <v>-12.46</v>
      </c>
      <c r="F15" s="6">
        <v>1.07</v>
      </c>
      <c r="G15" s="6">
        <f t="shared" si="0"/>
        <v>-13.332200000000002</v>
      </c>
      <c r="I15" s="6">
        <f t="shared" ref="I15:I18" si="2">E15+I14</f>
        <v>8997.5400000000009</v>
      </c>
      <c r="J15" s="6">
        <f t="shared" ref="J15:J18" si="3">G15+J14</f>
        <v>9627.5677999999989</v>
      </c>
      <c r="L15" s="30" t="s">
        <v>49</v>
      </c>
      <c r="M15" s="30" t="s">
        <v>50</v>
      </c>
      <c r="O15" s="5"/>
    </row>
    <row r="16" spans="1:15" x14ac:dyDescent="0.25">
      <c r="A16" s="4">
        <v>44998</v>
      </c>
      <c r="B16" s="4" t="s">
        <v>37</v>
      </c>
      <c r="C16" s="5" t="s">
        <v>228</v>
      </c>
      <c r="E16" s="6">
        <v>-1873.89</v>
      </c>
      <c r="F16" s="6">
        <v>1.07</v>
      </c>
      <c r="G16" s="6">
        <f t="shared" si="0"/>
        <v>-2005.0623000000003</v>
      </c>
      <c r="I16" s="6">
        <f t="shared" si="2"/>
        <v>7123.6500000000005</v>
      </c>
      <c r="J16" s="6">
        <f t="shared" si="3"/>
        <v>7622.5054999999984</v>
      </c>
      <c r="L16" s="30" t="s">
        <v>91</v>
      </c>
      <c r="M16" s="30" t="s">
        <v>82</v>
      </c>
      <c r="O16" s="5"/>
    </row>
    <row r="17" spans="1:15" x14ac:dyDescent="0.25">
      <c r="A17" s="4">
        <v>45015</v>
      </c>
      <c r="B17" s="4" t="s">
        <v>37</v>
      </c>
      <c r="C17" s="5" t="s">
        <v>216</v>
      </c>
      <c r="E17" s="6">
        <v>-35.799999999999997</v>
      </c>
      <c r="F17" s="6">
        <v>1.0900000000000001</v>
      </c>
      <c r="G17" s="6">
        <f t="shared" si="0"/>
        <v>-39.021999999999998</v>
      </c>
      <c r="I17" s="6">
        <f t="shared" si="2"/>
        <v>7087.85</v>
      </c>
      <c r="J17" s="6">
        <f t="shared" si="3"/>
        <v>7583.4834999999985</v>
      </c>
      <c r="L17" s="30" t="s">
        <v>49</v>
      </c>
      <c r="M17" s="30" t="s">
        <v>50</v>
      </c>
      <c r="O17" s="5"/>
    </row>
    <row r="18" spans="1:15" x14ac:dyDescent="0.25">
      <c r="A18" s="4">
        <v>45015</v>
      </c>
      <c r="B18" s="4" t="s">
        <v>37</v>
      </c>
      <c r="C18" s="5" t="s">
        <v>229</v>
      </c>
      <c r="E18" s="6">
        <v>-7087.85</v>
      </c>
      <c r="F18" s="6">
        <v>1.0900000000000001</v>
      </c>
      <c r="G18" s="6">
        <f t="shared" si="0"/>
        <v>-7725.7565000000013</v>
      </c>
      <c r="I18" s="6">
        <f t="shared" si="2"/>
        <v>0</v>
      </c>
      <c r="J18" s="6">
        <f t="shared" si="3"/>
        <v>-142.27300000000287</v>
      </c>
      <c r="L18" s="30" t="s">
        <v>211</v>
      </c>
      <c r="M18" s="30" t="s">
        <v>50</v>
      </c>
      <c r="O18" s="5"/>
    </row>
  </sheetData>
  <phoneticPr fontId="6" type="noConversion"/>
  <pageMargins left="0.7" right="0.7" top="0.75" bottom="0.75" header="0.3" footer="0.3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Income Statement</vt:lpstr>
      <vt:lpstr>Balance Sheet</vt:lpstr>
      <vt:lpstr>Expense Listing</vt:lpstr>
      <vt:lpstr> Client Invoice Listing</vt:lpstr>
      <vt:lpstr>Bank Statement ( Chase-USD)</vt:lpstr>
      <vt:lpstr>Bank Statement (Payoneer-EUR)</vt:lpstr>
      <vt:lpstr>'Balance Sheet'!Print_Area</vt:lpstr>
      <vt:lpstr>'Bank Statement ( Chase-USD)'!Print_Area</vt:lpstr>
      <vt:lpstr>'Expense Listing'!Print_Area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Bilal Zafar (Xebec)</dc:creator>
  <cp:lastModifiedBy>HP</cp:lastModifiedBy>
  <cp:lastPrinted>2023-08-15T11:53:06Z</cp:lastPrinted>
  <dcterms:created xsi:type="dcterms:W3CDTF">2023-02-11T13:30:04Z</dcterms:created>
  <dcterms:modified xsi:type="dcterms:W3CDTF">2023-12-28T16:09:03Z</dcterms:modified>
</cp:coreProperties>
</file>